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\Onedrive\Documents\Fordham\Financial Management\"/>
    </mc:Choice>
  </mc:AlternateContent>
  <xr:revisionPtr revIDLastSave="658" documentId="11_BF64CF57CA08FE73968EF3D67F34ABBE69F8F950" xr6:coauthVersionLast="40" xr6:coauthVersionMax="40" xr10:uidLastSave="{B2BE0FE1-4689-4A48-91AE-1B175334D7BB}"/>
  <bookViews>
    <workbookView xWindow="-93" yWindow="1120" windowWidth="21520" windowHeight="10973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K34" i="1"/>
  <c r="L34" i="1"/>
  <c r="M34" i="1"/>
  <c r="N34" i="1" s="1"/>
  <c r="O34" i="1" s="1"/>
  <c r="P34" i="1" s="1"/>
  <c r="I34" i="1"/>
  <c r="K226" i="1"/>
  <c r="L226" i="1" s="1"/>
  <c r="J226" i="1"/>
  <c r="A227" i="1"/>
  <c r="A228" i="1"/>
  <c r="A229" i="1"/>
  <c r="A230" i="1"/>
  <c r="A231" i="1"/>
  <c r="A232" i="1"/>
  <c r="A233" i="1"/>
  <c r="A234" i="1"/>
  <c r="A235" i="1"/>
  <c r="N231" i="1"/>
  <c r="M231" i="1"/>
  <c r="L231" i="1"/>
  <c r="K231" i="1"/>
  <c r="J231" i="1"/>
  <c r="E22" i="1"/>
  <c r="G22" i="1" s="1"/>
  <c r="G15" i="1" s="1"/>
  <c r="H15" i="1" s="1"/>
  <c r="J69" i="1"/>
  <c r="K69" i="1" s="1"/>
  <c r="L69" i="1" s="1"/>
  <c r="M69" i="1" s="1"/>
  <c r="N69" i="1" s="1"/>
  <c r="O69" i="1" s="1"/>
  <c r="P69" i="1" s="1"/>
  <c r="H82" i="1"/>
  <c r="H122" i="1" s="1"/>
  <c r="H151" i="1" s="1"/>
  <c r="H183" i="1" s="1"/>
  <c r="H223" i="1" s="1"/>
  <c r="A67" i="1"/>
  <c r="A68" i="1"/>
  <c r="A69" i="1"/>
  <c r="A70" i="1"/>
  <c r="A71" i="1"/>
  <c r="A72" i="1"/>
  <c r="A74" i="1"/>
  <c r="A75" i="1"/>
  <c r="A76" i="1"/>
  <c r="A52" i="1"/>
  <c r="A53" i="1"/>
  <c r="A54" i="1"/>
  <c r="A55" i="1"/>
  <c r="A56" i="1"/>
  <c r="A57" i="1"/>
  <c r="A58" i="1"/>
  <c r="A59" i="1"/>
  <c r="A61" i="1"/>
  <c r="A63" i="1"/>
  <c r="A45" i="1"/>
  <c r="A47" i="1"/>
  <c r="A48" i="1"/>
  <c r="M226" i="1" l="1"/>
  <c r="P186" i="1"/>
  <c r="J208" i="1"/>
  <c r="K208" i="1"/>
  <c r="L208" i="1"/>
  <c r="M208" i="1"/>
  <c r="N208" i="1"/>
  <c r="O208" i="1"/>
  <c r="P208" i="1"/>
  <c r="J211" i="1"/>
  <c r="K211" i="1"/>
  <c r="L211" i="1"/>
  <c r="M211" i="1"/>
  <c r="N211" i="1"/>
  <c r="O211" i="1"/>
  <c r="I211" i="1"/>
  <c r="I208" i="1"/>
  <c r="J169" i="1"/>
  <c r="K169" i="1"/>
  <c r="L169" i="1"/>
  <c r="M169" i="1"/>
  <c r="N169" i="1"/>
  <c r="O169" i="1"/>
  <c r="P169" i="1"/>
  <c r="I169" i="1"/>
  <c r="H108" i="1"/>
  <c r="H98" i="1"/>
  <c r="H97" i="1"/>
  <c r="H93" i="1"/>
  <c r="I93" i="1" s="1"/>
  <c r="J93" i="1" s="1"/>
  <c r="K93" i="1" s="1"/>
  <c r="L93" i="1" s="1"/>
  <c r="M93" i="1" s="1"/>
  <c r="N93" i="1" s="1"/>
  <c r="O93" i="1" s="1"/>
  <c r="P93" i="1" s="1"/>
  <c r="H92" i="1"/>
  <c r="H85" i="1"/>
  <c r="H86" i="1"/>
  <c r="H87" i="1"/>
  <c r="H84" i="1"/>
  <c r="E91" i="1"/>
  <c r="H91" i="1" s="1"/>
  <c r="F102" i="1"/>
  <c r="H102" i="1" s="1"/>
  <c r="I102" i="1" s="1"/>
  <c r="E101" i="1"/>
  <c r="H101" i="1" s="1"/>
  <c r="F112" i="1"/>
  <c r="E113" i="1"/>
  <c r="H113" i="1" s="1"/>
  <c r="E112" i="1"/>
  <c r="H112" i="1" s="1"/>
  <c r="C114" i="1"/>
  <c r="C106" i="1"/>
  <c r="C99" i="1"/>
  <c r="C88" i="1"/>
  <c r="C94" i="1" s="1"/>
  <c r="C82" i="1"/>
  <c r="I30" i="1"/>
  <c r="I59" i="1" s="1"/>
  <c r="O16" i="1"/>
  <c r="J165" i="1"/>
  <c r="J186" i="1" s="1"/>
  <c r="K165" i="1"/>
  <c r="L165" i="1"/>
  <c r="L186" i="1" s="1"/>
  <c r="M165" i="1"/>
  <c r="M186" i="1" s="1"/>
  <c r="N165" i="1"/>
  <c r="N186" i="1" s="1"/>
  <c r="O165" i="1"/>
  <c r="I165" i="1"/>
  <c r="I186" i="1" s="1"/>
  <c r="I130" i="1"/>
  <c r="I155" i="1" s="1"/>
  <c r="J127" i="1"/>
  <c r="K127" i="1" s="1"/>
  <c r="L127" i="1" s="1"/>
  <c r="M127" i="1" s="1"/>
  <c r="N127" i="1" s="1"/>
  <c r="O127" i="1" s="1"/>
  <c r="P127" i="1" s="1"/>
  <c r="I127" i="1"/>
  <c r="H130" i="1"/>
  <c r="H155" i="1" s="1"/>
  <c r="J124" i="1"/>
  <c r="K124" i="1"/>
  <c r="L124" i="1" s="1"/>
  <c r="M124" i="1" s="1"/>
  <c r="N124" i="1" s="1"/>
  <c r="O124" i="1" s="1"/>
  <c r="P124" i="1" s="1"/>
  <c r="I124" i="1"/>
  <c r="I223" i="1"/>
  <c r="J223" i="1" s="1"/>
  <c r="K223" i="1" s="1"/>
  <c r="L223" i="1" s="1"/>
  <c r="M223" i="1" s="1"/>
  <c r="N223" i="1" s="1"/>
  <c r="O223" i="1" s="1"/>
  <c r="P223" i="1" s="1"/>
  <c r="I183" i="1"/>
  <c r="J183" i="1" s="1"/>
  <c r="K183" i="1" s="1"/>
  <c r="L183" i="1" s="1"/>
  <c r="M183" i="1" s="1"/>
  <c r="N183" i="1" s="1"/>
  <c r="O183" i="1" s="1"/>
  <c r="P183" i="1" s="1"/>
  <c r="I28" i="1"/>
  <c r="J28" i="1" s="1"/>
  <c r="K28" i="1" s="1"/>
  <c r="L28" i="1" s="1"/>
  <c r="M28" i="1" s="1"/>
  <c r="N28" i="1" s="1"/>
  <c r="O28" i="1" s="1"/>
  <c r="P28" i="1" s="1"/>
  <c r="I82" i="1"/>
  <c r="J82" i="1" s="1"/>
  <c r="K82" i="1" s="1"/>
  <c r="L82" i="1" s="1"/>
  <c r="M82" i="1" s="1"/>
  <c r="N82" i="1" s="1"/>
  <c r="O82" i="1" s="1"/>
  <c r="P82" i="1" s="1"/>
  <c r="I122" i="1"/>
  <c r="J122" i="1" s="1"/>
  <c r="K122" i="1" s="1"/>
  <c r="L122" i="1" s="1"/>
  <c r="M122" i="1" s="1"/>
  <c r="N122" i="1" s="1"/>
  <c r="O122" i="1" s="1"/>
  <c r="P122" i="1" s="1"/>
  <c r="I151" i="1"/>
  <c r="J151" i="1" s="1"/>
  <c r="K151" i="1" s="1"/>
  <c r="L151" i="1" s="1"/>
  <c r="M151" i="1" s="1"/>
  <c r="N151" i="1" s="1"/>
  <c r="O151" i="1" s="1"/>
  <c r="P151" i="1" s="1"/>
  <c r="N226" i="1" l="1"/>
  <c r="I91" i="1"/>
  <c r="P130" i="1"/>
  <c r="P152" i="1" s="1"/>
  <c r="H152" i="1"/>
  <c r="C109" i="1"/>
  <c r="C116" i="1" s="1"/>
  <c r="H99" i="1"/>
  <c r="I86" i="1"/>
  <c r="I97" i="1"/>
  <c r="H156" i="1"/>
  <c r="P155" i="1"/>
  <c r="M130" i="1"/>
  <c r="L130" i="1"/>
  <c r="I152" i="1"/>
  <c r="I201" i="1" s="1"/>
  <c r="J30" i="1"/>
  <c r="K130" i="1"/>
  <c r="O186" i="1"/>
  <c r="I48" i="1"/>
  <c r="J91" i="1"/>
  <c r="J102" i="1"/>
  <c r="K102" i="1" s="1"/>
  <c r="L102" i="1" s="1"/>
  <c r="M102" i="1" s="1"/>
  <c r="N102" i="1" s="1"/>
  <c r="O102" i="1" s="1"/>
  <c r="P102" i="1" s="1"/>
  <c r="H159" i="1"/>
  <c r="I112" i="1"/>
  <c r="H114" i="1"/>
  <c r="O130" i="1"/>
  <c r="K186" i="1"/>
  <c r="I101" i="1"/>
  <c r="N130" i="1"/>
  <c r="J130" i="1"/>
  <c r="I192" i="1"/>
  <c r="H88" i="1"/>
  <c r="A226" i="1"/>
  <c r="A225" i="1"/>
  <c r="A224" i="1"/>
  <c r="A223" i="1"/>
  <c r="A222" i="1"/>
  <c r="A221" i="1"/>
  <c r="A219" i="1"/>
  <c r="A218" i="1"/>
  <c r="A217" i="1"/>
  <c r="A216" i="1"/>
  <c r="A215" i="1"/>
  <c r="A214" i="1"/>
  <c r="A213" i="1"/>
  <c r="A212" i="1"/>
  <c r="B211" i="1"/>
  <c r="A211" i="1"/>
  <c r="B210" i="1"/>
  <c r="A210" i="1"/>
  <c r="B209" i="1"/>
  <c r="A209" i="1"/>
  <c r="B208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78" i="1"/>
  <c r="A177" i="1"/>
  <c r="A176" i="1"/>
  <c r="A175" i="1"/>
  <c r="A174" i="1"/>
  <c r="A173" i="1"/>
  <c r="B172" i="1"/>
  <c r="A172" i="1"/>
  <c r="B171" i="1"/>
  <c r="A171" i="1"/>
  <c r="B170" i="1"/>
  <c r="A170" i="1"/>
  <c r="B169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6" i="1"/>
  <c r="A115" i="1"/>
  <c r="A114" i="1"/>
  <c r="A113" i="1"/>
  <c r="A112" i="1"/>
  <c r="A111" i="1"/>
  <c r="A110" i="1"/>
  <c r="A109" i="1"/>
  <c r="A108" i="1"/>
  <c r="A107" i="1"/>
  <c r="A106" i="1"/>
  <c r="B105" i="1"/>
  <c r="A105" i="1"/>
  <c r="B104" i="1"/>
  <c r="A104" i="1"/>
  <c r="B103" i="1"/>
  <c r="A103" i="1"/>
  <c r="B102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66" i="1"/>
  <c r="A65" i="1"/>
  <c r="A64" i="1"/>
  <c r="B63" i="1"/>
  <c r="B52" i="1"/>
  <c r="A50" i="1"/>
  <c r="A44" i="1"/>
  <c r="A43" i="1"/>
  <c r="A42" i="1"/>
  <c r="B41" i="1"/>
  <c r="A41" i="1"/>
  <c r="A40" i="1"/>
  <c r="A39" i="1"/>
  <c r="A38" i="1"/>
  <c r="A37" i="1"/>
  <c r="A36" i="1"/>
  <c r="A35" i="1"/>
  <c r="A34" i="1"/>
  <c r="B33" i="1"/>
  <c r="A33" i="1"/>
  <c r="A32" i="1"/>
  <c r="A31" i="1"/>
  <c r="A30" i="1"/>
  <c r="A29" i="1"/>
  <c r="A28" i="1"/>
  <c r="A27" i="1"/>
  <c r="A26" i="1"/>
  <c r="A19" i="1"/>
  <c r="A18" i="1"/>
  <c r="A17" i="1"/>
  <c r="A16" i="1"/>
  <c r="A15" i="1"/>
  <c r="A14" i="1"/>
  <c r="A13" i="1"/>
  <c r="A12" i="1"/>
  <c r="A11" i="1"/>
  <c r="A10" i="1"/>
  <c r="A9" i="1"/>
  <c r="A8" i="1"/>
  <c r="O226" i="1" l="1"/>
  <c r="K91" i="1"/>
  <c r="L91" i="1" s="1"/>
  <c r="M91" i="1" s="1"/>
  <c r="N91" i="1" s="1"/>
  <c r="K30" i="1"/>
  <c r="J48" i="1"/>
  <c r="J59" i="1"/>
  <c r="J155" i="1"/>
  <c r="J152" i="1"/>
  <c r="O152" i="1"/>
  <c r="P153" i="1" s="1"/>
  <c r="O155" i="1"/>
  <c r="M155" i="1"/>
  <c r="M152" i="1"/>
  <c r="N155" i="1"/>
  <c r="N152" i="1"/>
  <c r="J101" i="1"/>
  <c r="O91" i="1"/>
  <c r="P91" i="1" s="1"/>
  <c r="K152" i="1"/>
  <c r="K155" i="1"/>
  <c r="L152" i="1"/>
  <c r="L155" i="1"/>
  <c r="P86" i="1"/>
  <c r="P97" i="1"/>
  <c r="I194" i="1"/>
  <c r="J112" i="1"/>
  <c r="I98" i="1"/>
  <c r="I87" i="1"/>
  <c r="I85" i="1"/>
  <c r="I153" i="1"/>
  <c r="I159" i="1"/>
  <c r="I163" i="1"/>
  <c r="I185" i="1" s="1"/>
  <c r="I156" i="1"/>
  <c r="H160" i="1"/>
  <c r="F15" i="1" s="1"/>
  <c r="H157" i="1"/>
  <c r="P98" i="1"/>
  <c r="P85" i="1"/>
  <c r="P201" i="1"/>
  <c r="P203" i="1" s="1"/>
  <c r="P87" i="1"/>
  <c r="P159" i="1"/>
  <c r="P163" i="1"/>
  <c r="P185" i="1" s="1"/>
  <c r="P156" i="1"/>
  <c r="P226" i="1" l="1"/>
  <c r="I99" i="1"/>
  <c r="I195" i="1"/>
  <c r="N98" i="1"/>
  <c r="N85" i="1"/>
  <c r="N201" i="1"/>
  <c r="N203" i="1" s="1"/>
  <c r="N87" i="1"/>
  <c r="N163" i="1"/>
  <c r="N185" i="1" s="1"/>
  <c r="N156" i="1"/>
  <c r="N153" i="1"/>
  <c r="N159" i="1"/>
  <c r="O97" i="1"/>
  <c r="O86" i="1"/>
  <c r="P192" i="1" s="1"/>
  <c r="P99" i="1"/>
  <c r="I160" i="1"/>
  <c r="I157" i="1"/>
  <c r="I191" i="1"/>
  <c r="K97" i="1"/>
  <c r="K86" i="1"/>
  <c r="M98" i="1"/>
  <c r="M85" i="1"/>
  <c r="M87" i="1"/>
  <c r="M159" i="1"/>
  <c r="M156" i="1"/>
  <c r="M201" i="1"/>
  <c r="M203" i="1" s="1"/>
  <c r="M153" i="1"/>
  <c r="M163" i="1"/>
  <c r="J98" i="1"/>
  <c r="J85" i="1"/>
  <c r="J201" i="1"/>
  <c r="J203" i="1" s="1"/>
  <c r="J87" i="1"/>
  <c r="J193" i="1" s="1"/>
  <c r="J163" i="1"/>
  <c r="J185" i="1" s="1"/>
  <c r="J156" i="1"/>
  <c r="J159" i="1"/>
  <c r="J153" i="1"/>
  <c r="L30" i="1"/>
  <c r="K59" i="1"/>
  <c r="K48" i="1"/>
  <c r="L86" i="1"/>
  <c r="L97" i="1"/>
  <c r="L194" i="1" s="1"/>
  <c r="C18" i="1"/>
  <c r="D10" i="1"/>
  <c r="D9" i="1"/>
  <c r="I203" i="1"/>
  <c r="I92" i="1"/>
  <c r="L98" i="1"/>
  <c r="L85" i="1"/>
  <c r="L201" i="1"/>
  <c r="L203" i="1" s="1"/>
  <c r="L153" i="1"/>
  <c r="L159" i="1"/>
  <c r="L156" i="1"/>
  <c r="L157" i="1" s="1"/>
  <c r="L87" i="1"/>
  <c r="L163" i="1"/>
  <c r="N86" i="1"/>
  <c r="N97" i="1"/>
  <c r="O87" i="1"/>
  <c r="P193" i="1" s="1"/>
  <c r="O201" i="1"/>
  <c r="O203" i="1" s="1"/>
  <c r="O98" i="1"/>
  <c r="P195" i="1" s="1"/>
  <c r="O159" i="1"/>
  <c r="O163" i="1"/>
  <c r="O185" i="1" s="1"/>
  <c r="O156" i="1"/>
  <c r="O85" i="1"/>
  <c r="P191" i="1" s="1"/>
  <c r="O153" i="1"/>
  <c r="P160" i="1"/>
  <c r="P157" i="1"/>
  <c r="I193" i="1"/>
  <c r="K112" i="1"/>
  <c r="K87" i="1"/>
  <c r="K201" i="1"/>
  <c r="K203" i="1" s="1"/>
  <c r="K159" i="1"/>
  <c r="K156" i="1"/>
  <c r="K153" i="1"/>
  <c r="K98" i="1"/>
  <c r="K163" i="1"/>
  <c r="K185" i="1" s="1"/>
  <c r="K85" i="1"/>
  <c r="L191" i="1" s="1"/>
  <c r="K101" i="1"/>
  <c r="M97" i="1"/>
  <c r="M86" i="1"/>
  <c r="N192" i="1" s="1"/>
  <c r="J86" i="1"/>
  <c r="J97" i="1"/>
  <c r="J194" i="1" s="1"/>
  <c r="M191" i="1" l="1"/>
  <c r="N193" i="1"/>
  <c r="O192" i="1"/>
  <c r="O194" i="1"/>
  <c r="K192" i="1"/>
  <c r="J192" i="1"/>
  <c r="P161" i="1"/>
  <c r="P164" i="1"/>
  <c r="P166" i="1" s="1"/>
  <c r="L193" i="1"/>
  <c r="M193" i="1"/>
  <c r="M30" i="1"/>
  <c r="L59" i="1"/>
  <c r="L48" i="1"/>
  <c r="M160" i="1"/>
  <c r="M161" i="1" s="1"/>
  <c r="M157" i="1"/>
  <c r="M99" i="1"/>
  <c r="M195" i="1"/>
  <c r="N99" i="1"/>
  <c r="N195" i="1"/>
  <c r="K160" i="1"/>
  <c r="K157" i="1"/>
  <c r="L112" i="1"/>
  <c r="N194" i="1"/>
  <c r="F103" i="1"/>
  <c r="H42" i="1"/>
  <c r="H45" i="1" s="1"/>
  <c r="D11" i="1"/>
  <c r="M192" i="1"/>
  <c r="K193" i="1"/>
  <c r="M185" i="1"/>
  <c r="L192" i="1"/>
  <c r="I196" i="1"/>
  <c r="O193" i="1"/>
  <c r="M194" i="1"/>
  <c r="O99" i="1"/>
  <c r="O195" i="1"/>
  <c r="L160" i="1"/>
  <c r="L161" i="1" s="1"/>
  <c r="L99" i="1"/>
  <c r="L195" i="1"/>
  <c r="F104" i="1"/>
  <c r="H104" i="1" s="1"/>
  <c r="H53" i="1"/>
  <c r="H56" i="1" s="1"/>
  <c r="K194" i="1"/>
  <c r="J99" i="1"/>
  <c r="J195" i="1"/>
  <c r="L101" i="1"/>
  <c r="K99" i="1"/>
  <c r="K195" i="1"/>
  <c r="O157" i="1"/>
  <c r="O160" i="1"/>
  <c r="L185" i="1"/>
  <c r="J92" i="1"/>
  <c r="K92" i="1" s="1"/>
  <c r="L92" i="1" s="1"/>
  <c r="M92" i="1" s="1"/>
  <c r="N92" i="1" s="1"/>
  <c r="O92" i="1" s="1"/>
  <c r="P92" i="1" s="1"/>
  <c r="J157" i="1"/>
  <c r="J160" i="1"/>
  <c r="J191" i="1"/>
  <c r="K191" i="1"/>
  <c r="P194" i="1"/>
  <c r="P196" i="1" s="1"/>
  <c r="I164" i="1"/>
  <c r="I166" i="1" s="1"/>
  <c r="I161" i="1"/>
  <c r="N160" i="1"/>
  <c r="N157" i="1"/>
  <c r="N191" i="1"/>
  <c r="N196" i="1" s="1"/>
  <c r="O191" i="1"/>
  <c r="M164" i="1" l="1"/>
  <c r="M166" i="1" s="1"/>
  <c r="L196" i="1"/>
  <c r="M196" i="1"/>
  <c r="H103" i="1"/>
  <c r="M112" i="1"/>
  <c r="L164" i="1"/>
  <c r="L166" i="1" s="1"/>
  <c r="F11" i="1"/>
  <c r="D12" i="1"/>
  <c r="N30" i="1"/>
  <c r="M48" i="1"/>
  <c r="M59" i="1"/>
  <c r="K196" i="1"/>
  <c r="O161" i="1"/>
  <c r="O164" i="1"/>
  <c r="O166" i="1" s="1"/>
  <c r="M101" i="1"/>
  <c r="J43" i="1"/>
  <c r="J209" i="1" s="1"/>
  <c r="L43" i="1"/>
  <c r="L209" i="1" s="1"/>
  <c r="P43" i="1"/>
  <c r="P209" i="1" s="1"/>
  <c r="I44" i="1"/>
  <c r="K43" i="1"/>
  <c r="K209" i="1" s="1"/>
  <c r="I43" i="1"/>
  <c r="M43" i="1"/>
  <c r="M209" i="1" s="1"/>
  <c r="N43" i="1"/>
  <c r="N209" i="1" s="1"/>
  <c r="O43" i="1"/>
  <c r="O209" i="1" s="1"/>
  <c r="K164" i="1"/>
  <c r="K166" i="1" s="1"/>
  <c r="K161" i="1"/>
  <c r="J161" i="1"/>
  <c r="J164" i="1"/>
  <c r="J166" i="1" s="1"/>
  <c r="M54" i="1"/>
  <c r="J54" i="1"/>
  <c r="O54" i="1"/>
  <c r="K54" i="1"/>
  <c r="I55" i="1"/>
  <c r="I54" i="1"/>
  <c r="I53" i="1" s="1"/>
  <c r="P54" i="1"/>
  <c r="L54" i="1"/>
  <c r="N54" i="1"/>
  <c r="N164" i="1"/>
  <c r="N166" i="1" s="1"/>
  <c r="N161" i="1"/>
  <c r="O196" i="1"/>
  <c r="J196" i="1"/>
  <c r="I42" i="1" l="1"/>
  <c r="I209" i="1"/>
  <c r="I170" i="1"/>
  <c r="I45" i="1"/>
  <c r="I171" i="1"/>
  <c r="I56" i="1"/>
  <c r="I103" i="1"/>
  <c r="J44" i="1"/>
  <c r="J53" i="1"/>
  <c r="J72" i="1"/>
  <c r="J210" i="1"/>
  <c r="L72" i="1"/>
  <c r="L210" i="1"/>
  <c r="L212" i="1"/>
  <c r="L215" i="1" s="1"/>
  <c r="J55" i="1"/>
  <c r="I104" i="1"/>
  <c r="I75" i="1"/>
  <c r="M210" i="1"/>
  <c r="M72" i="1"/>
  <c r="M212" i="1"/>
  <c r="M215" i="1" s="1"/>
  <c r="H64" i="1"/>
  <c r="H67" i="1" s="1"/>
  <c r="F105" i="1"/>
  <c r="F12" i="1"/>
  <c r="D13" i="1"/>
  <c r="N112" i="1"/>
  <c r="N72" i="1"/>
  <c r="N210" i="1"/>
  <c r="N212" i="1" s="1"/>
  <c r="N215" i="1" s="1"/>
  <c r="O30" i="1"/>
  <c r="N48" i="1"/>
  <c r="N59" i="1"/>
  <c r="P210" i="1"/>
  <c r="K210" i="1"/>
  <c r="K212" i="1" s="1"/>
  <c r="K215" i="1" s="1"/>
  <c r="K72" i="1"/>
  <c r="N101" i="1"/>
  <c r="I210" i="1"/>
  <c r="I72" i="1"/>
  <c r="O210" i="1"/>
  <c r="O212" i="1"/>
  <c r="O215" i="1" s="1"/>
  <c r="O72" i="1"/>
  <c r="J42" i="1"/>
  <c r="I230" i="1" l="1"/>
  <c r="I232" i="1"/>
  <c r="I233" i="1" s="1"/>
  <c r="J170" i="1"/>
  <c r="J45" i="1"/>
  <c r="J171" i="1"/>
  <c r="J56" i="1"/>
  <c r="P30" i="1"/>
  <c r="O48" i="1"/>
  <c r="O59" i="1"/>
  <c r="O112" i="1"/>
  <c r="H105" i="1"/>
  <c r="H106" i="1" s="1"/>
  <c r="H109" i="1" s="1"/>
  <c r="H116" i="1" s="1"/>
  <c r="F116" i="1"/>
  <c r="E90" i="1" s="1"/>
  <c r="I212" i="1"/>
  <c r="I215" i="1" s="1"/>
  <c r="J75" i="1"/>
  <c r="J104" i="1"/>
  <c r="K55" i="1"/>
  <c r="K53" i="1"/>
  <c r="O101" i="1"/>
  <c r="D16" i="1"/>
  <c r="F13" i="1"/>
  <c r="I66" i="1"/>
  <c r="I67" i="1" s="1"/>
  <c r="I64" i="1"/>
  <c r="J212" i="1"/>
  <c r="J215" i="1" s="1"/>
  <c r="J103" i="1"/>
  <c r="K44" i="1"/>
  <c r="K42" i="1"/>
  <c r="J232" i="1" l="1"/>
  <c r="J233" i="1" s="1"/>
  <c r="J230" i="1"/>
  <c r="K170" i="1"/>
  <c r="K45" i="1"/>
  <c r="K171" i="1"/>
  <c r="K56" i="1"/>
  <c r="F16" i="1"/>
  <c r="E16" i="1"/>
  <c r="E15" i="1"/>
  <c r="I15" i="1" s="1"/>
  <c r="E9" i="1"/>
  <c r="E10" i="1"/>
  <c r="E11" i="1"/>
  <c r="E12" i="1"/>
  <c r="K104" i="1"/>
  <c r="K75" i="1"/>
  <c r="L55" i="1"/>
  <c r="L53" i="1"/>
  <c r="I105" i="1"/>
  <c r="I74" i="1"/>
  <c r="I235" i="1" s="1"/>
  <c r="J66" i="1"/>
  <c r="J67" i="1" s="1"/>
  <c r="J64" i="1"/>
  <c r="E13" i="1"/>
  <c r="H90" i="1"/>
  <c r="E116" i="1"/>
  <c r="P101" i="1"/>
  <c r="K103" i="1"/>
  <c r="L42" i="1"/>
  <c r="L44" i="1"/>
  <c r="I172" i="1"/>
  <c r="I173" i="1" s="1"/>
  <c r="I71" i="1"/>
  <c r="I73" i="1" s="1"/>
  <c r="P112" i="1"/>
  <c r="P59" i="1"/>
  <c r="P48" i="1"/>
  <c r="K232" i="1" l="1"/>
  <c r="K233" i="1" s="1"/>
  <c r="K230" i="1"/>
  <c r="I175" i="1"/>
  <c r="I177" i="1" s="1"/>
  <c r="I187" i="1" s="1"/>
  <c r="I108" i="1" s="1"/>
  <c r="I227" i="1"/>
  <c r="I228" i="1" s="1"/>
  <c r="I225" i="1"/>
  <c r="L171" i="1"/>
  <c r="L56" i="1"/>
  <c r="L170" i="1"/>
  <c r="L45" i="1"/>
  <c r="K64" i="1"/>
  <c r="J74" i="1"/>
  <c r="J235" i="1" s="1"/>
  <c r="J105" i="1"/>
  <c r="J106" i="1" s="1"/>
  <c r="K66" i="1"/>
  <c r="K67" i="1" s="1"/>
  <c r="L104" i="1"/>
  <c r="L75" i="1"/>
  <c r="M53" i="1"/>
  <c r="M55" i="1"/>
  <c r="I106" i="1"/>
  <c r="H94" i="1"/>
  <c r="H117" i="1" s="1"/>
  <c r="I90" i="1"/>
  <c r="J90" i="1" s="1"/>
  <c r="K90" i="1" s="1"/>
  <c r="L90" i="1" s="1"/>
  <c r="M90" i="1" s="1"/>
  <c r="N90" i="1" s="1"/>
  <c r="O90" i="1" s="1"/>
  <c r="P90" i="1" s="1"/>
  <c r="J71" i="1"/>
  <c r="J73" i="1" s="1"/>
  <c r="J172" i="1"/>
  <c r="J173" i="1" s="1"/>
  <c r="L103" i="1"/>
  <c r="M42" i="1"/>
  <c r="M44" i="1"/>
  <c r="L232" i="1" l="1"/>
  <c r="L233" i="1" s="1"/>
  <c r="L230" i="1"/>
  <c r="J175" i="1"/>
  <c r="J227" i="1"/>
  <c r="J228" i="1" s="1"/>
  <c r="J225" i="1"/>
  <c r="M170" i="1"/>
  <c r="M45" i="1"/>
  <c r="M171" i="1"/>
  <c r="M56" i="1"/>
  <c r="I178" i="1"/>
  <c r="I184" i="1" s="1"/>
  <c r="I188" i="1" s="1"/>
  <c r="I198" i="1" s="1"/>
  <c r="I205" i="1" s="1"/>
  <c r="I217" i="1" s="1"/>
  <c r="K105" i="1"/>
  <c r="K106" i="1" s="1"/>
  <c r="K74" i="1"/>
  <c r="K235" i="1" s="1"/>
  <c r="L64" i="1"/>
  <c r="L66" i="1"/>
  <c r="L67" i="1" s="1"/>
  <c r="J177" i="1"/>
  <c r="J187" i="1" s="1"/>
  <c r="J108" i="1" s="1"/>
  <c r="M103" i="1"/>
  <c r="N42" i="1"/>
  <c r="N44" i="1"/>
  <c r="K172" i="1"/>
  <c r="K173" i="1" s="1"/>
  <c r="K71" i="1"/>
  <c r="K73" i="1" s="1"/>
  <c r="M104" i="1"/>
  <c r="M75" i="1"/>
  <c r="N55" i="1"/>
  <c r="N53" i="1"/>
  <c r="I109" i="1"/>
  <c r="M232" i="1" l="1"/>
  <c r="M233" i="1" s="1"/>
  <c r="M230" i="1"/>
  <c r="I113" i="1"/>
  <c r="I114" i="1" s="1"/>
  <c r="I116" i="1" s="1"/>
  <c r="K175" i="1"/>
  <c r="K225" i="1"/>
  <c r="K227" i="1"/>
  <c r="K228" i="1" s="1"/>
  <c r="N170" i="1"/>
  <c r="N45" i="1"/>
  <c r="N171" i="1"/>
  <c r="N56" i="1"/>
  <c r="J109" i="1"/>
  <c r="L105" i="1"/>
  <c r="L106" i="1" s="1"/>
  <c r="L74" i="1"/>
  <c r="L235" i="1" s="1"/>
  <c r="M66" i="1"/>
  <c r="M67" i="1" s="1"/>
  <c r="M64" i="1"/>
  <c r="N75" i="1"/>
  <c r="N104" i="1"/>
  <c r="O53" i="1"/>
  <c r="O55" i="1"/>
  <c r="K177" i="1"/>
  <c r="K187" i="1" s="1"/>
  <c r="K108" i="1" s="1"/>
  <c r="J178" i="1"/>
  <c r="J184" i="1" s="1"/>
  <c r="J188" i="1" s="1"/>
  <c r="J198" i="1" s="1"/>
  <c r="J205" i="1" s="1"/>
  <c r="J217" i="1" s="1"/>
  <c r="I84" i="1"/>
  <c r="N103" i="1"/>
  <c r="O42" i="1"/>
  <c r="O44" i="1"/>
  <c r="L172" i="1"/>
  <c r="L173" i="1" s="1"/>
  <c r="L71" i="1"/>
  <c r="L73" i="1" s="1"/>
  <c r="N232" i="1" l="1"/>
  <c r="N233" i="1" s="1"/>
  <c r="N230" i="1"/>
  <c r="J113" i="1"/>
  <c r="L175" i="1"/>
  <c r="L225" i="1"/>
  <c r="L227" i="1"/>
  <c r="L228" i="1" s="1"/>
  <c r="K178" i="1"/>
  <c r="K184" i="1" s="1"/>
  <c r="K188" i="1" s="1"/>
  <c r="K198" i="1" s="1"/>
  <c r="K205" i="1" s="1"/>
  <c r="K217" i="1" s="1"/>
  <c r="O170" i="1"/>
  <c r="O45" i="1"/>
  <c r="O171" i="1"/>
  <c r="O56" i="1"/>
  <c r="K109" i="1"/>
  <c r="O103" i="1"/>
  <c r="P44" i="1"/>
  <c r="P42" i="1"/>
  <c r="P103" i="1" s="1"/>
  <c r="L177" i="1"/>
  <c r="L187" i="1" s="1"/>
  <c r="I88" i="1"/>
  <c r="I94" i="1" s="1"/>
  <c r="I117" i="1" s="1"/>
  <c r="J84" i="1"/>
  <c r="M105" i="1"/>
  <c r="M106" i="1" s="1"/>
  <c r="M74" i="1"/>
  <c r="M235" i="1" s="1"/>
  <c r="N64" i="1"/>
  <c r="N66" i="1"/>
  <c r="N67" i="1" s="1"/>
  <c r="K113" i="1"/>
  <c r="J114" i="1"/>
  <c r="J116" i="1" s="1"/>
  <c r="O104" i="1"/>
  <c r="O75" i="1"/>
  <c r="O230" i="1" s="1"/>
  <c r="P53" i="1"/>
  <c r="P55" i="1"/>
  <c r="M172" i="1"/>
  <c r="M173" i="1" s="1"/>
  <c r="M71" i="1"/>
  <c r="M73" i="1" s="1"/>
  <c r="M175" i="1" l="1"/>
  <c r="M225" i="1"/>
  <c r="M227" i="1"/>
  <c r="M228" i="1" s="1"/>
  <c r="P170" i="1"/>
  <c r="P45" i="1"/>
  <c r="G9" i="1" s="1"/>
  <c r="H9" i="1" s="1"/>
  <c r="I9" i="1" s="1"/>
  <c r="P171" i="1"/>
  <c r="P56" i="1"/>
  <c r="G10" i="1" s="1"/>
  <c r="H10" i="1" s="1"/>
  <c r="I10" i="1" s="1"/>
  <c r="L178" i="1"/>
  <c r="L184" i="1" s="1"/>
  <c r="L188" i="1" s="1"/>
  <c r="L198" i="1" s="1"/>
  <c r="L205" i="1" s="1"/>
  <c r="L217" i="1" s="1"/>
  <c r="N105" i="1"/>
  <c r="N106" i="1" s="1"/>
  <c r="N74" i="1"/>
  <c r="N235" i="1" s="1"/>
  <c r="O64" i="1"/>
  <c r="O66" i="1"/>
  <c r="O67" i="1" s="1"/>
  <c r="K84" i="1"/>
  <c r="J88" i="1"/>
  <c r="J94" i="1" s="1"/>
  <c r="J117" i="1" s="1"/>
  <c r="M177" i="1"/>
  <c r="M187" i="1" s="1"/>
  <c r="P104" i="1"/>
  <c r="P75" i="1"/>
  <c r="P230" i="1" s="1"/>
  <c r="N172" i="1"/>
  <c r="N173" i="1" s="1"/>
  <c r="N71" i="1"/>
  <c r="N73" i="1" s="1"/>
  <c r="K114" i="1"/>
  <c r="K116" i="1" s="1"/>
  <c r="L108" i="1"/>
  <c r="N175" i="1" l="1"/>
  <c r="N225" i="1"/>
  <c r="N227" i="1"/>
  <c r="N228" i="1" s="1"/>
  <c r="L113" i="1"/>
  <c r="M178" i="1"/>
  <c r="M184" i="1" s="1"/>
  <c r="M188" i="1" s="1"/>
  <c r="M198" i="1" s="1"/>
  <c r="M205" i="1" s="1"/>
  <c r="M217" i="1" s="1"/>
  <c r="O105" i="1"/>
  <c r="O106" i="1" s="1"/>
  <c r="P65" i="1"/>
  <c r="P64" i="1" s="1"/>
  <c r="O74" i="1"/>
  <c r="O235" i="1" s="1"/>
  <c r="P66" i="1"/>
  <c r="O172" i="1"/>
  <c r="O173" i="1" s="1"/>
  <c r="O71" i="1"/>
  <c r="O73" i="1" s="1"/>
  <c r="M108" i="1"/>
  <c r="L109" i="1"/>
  <c r="N177" i="1"/>
  <c r="N187" i="1" s="1"/>
  <c r="L84" i="1"/>
  <c r="K88" i="1"/>
  <c r="K94" i="1" s="1"/>
  <c r="K117" i="1" s="1"/>
  <c r="O175" i="1" l="1"/>
  <c r="O225" i="1"/>
  <c r="O227" i="1"/>
  <c r="O228" i="1" s="1"/>
  <c r="P67" i="1"/>
  <c r="G12" i="1" s="1"/>
  <c r="H12" i="1" s="1"/>
  <c r="I12" i="1" s="1"/>
  <c r="I17" i="1" s="1"/>
  <c r="M113" i="1"/>
  <c r="L114" i="1"/>
  <c r="P105" i="1"/>
  <c r="P106" i="1" s="1"/>
  <c r="P74" i="1"/>
  <c r="P235" i="1" s="1"/>
  <c r="P172" i="1"/>
  <c r="P173" i="1" s="1"/>
  <c r="P71" i="1"/>
  <c r="L116" i="1"/>
  <c r="M84" i="1"/>
  <c r="L88" i="1"/>
  <c r="L94" i="1" s="1"/>
  <c r="N108" i="1"/>
  <c r="M109" i="1"/>
  <c r="N178" i="1"/>
  <c r="N184" i="1" s="1"/>
  <c r="N188" i="1" s="1"/>
  <c r="N198" i="1" s="1"/>
  <c r="N205" i="1" s="1"/>
  <c r="N217" i="1" s="1"/>
  <c r="M114" i="1"/>
  <c r="O177" i="1"/>
  <c r="O187" i="1" s="1"/>
  <c r="P211" i="1"/>
  <c r="P212" i="1" s="1"/>
  <c r="P215" i="1" s="1"/>
  <c r="P72" i="1"/>
  <c r="P175" i="1" l="1"/>
  <c r="P225" i="1"/>
  <c r="P227" i="1"/>
  <c r="P228" i="1" s="1"/>
  <c r="P73" i="1"/>
  <c r="O178" i="1"/>
  <c r="O184" i="1" s="1"/>
  <c r="O188" i="1" s="1"/>
  <c r="O198" i="1" s="1"/>
  <c r="O205" i="1" s="1"/>
  <c r="O217" i="1" s="1"/>
  <c r="M116" i="1"/>
  <c r="N113" i="1"/>
  <c r="O113" i="1" s="1"/>
  <c r="N84" i="1"/>
  <c r="M88" i="1"/>
  <c r="M94" i="1" s="1"/>
  <c r="P177" i="1"/>
  <c r="P187" i="1" s="1"/>
  <c r="O108" i="1"/>
  <c r="N109" i="1"/>
  <c r="L117" i="1"/>
  <c r="M117" i="1" l="1"/>
  <c r="N114" i="1"/>
  <c r="N116" i="1" s="1"/>
  <c r="P178" i="1"/>
  <c r="P184" i="1" s="1"/>
  <c r="P188" i="1" s="1"/>
  <c r="P198" i="1" s="1"/>
  <c r="P205" i="1" s="1"/>
  <c r="P217" i="1" s="1"/>
  <c r="O114" i="1"/>
  <c r="P108" i="1"/>
  <c r="P109" i="1" s="1"/>
  <c r="O109" i="1"/>
  <c r="O84" i="1"/>
  <c r="N88" i="1"/>
  <c r="N94" i="1" s="1"/>
  <c r="N117" i="1" l="1"/>
  <c r="O116" i="1"/>
  <c r="P113" i="1"/>
  <c r="P114" i="1" s="1"/>
  <c r="P116" i="1" s="1"/>
  <c r="O88" i="1"/>
  <c r="O94" i="1" s="1"/>
  <c r="P84" i="1"/>
  <c r="P88" i="1" s="1"/>
  <c r="P94" i="1" s="1"/>
  <c r="O117" i="1" l="1"/>
  <c r="P117" i="1"/>
</calcChain>
</file>

<file path=xl/sharedStrings.xml><?xml version="1.0" encoding="utf-8"?>
<sst xmlns="http://schemas.openxmlformats.org/spreadsheetml/2006/main" count="193" uniqueCount="161">
  <si>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</si>
  <si>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</si>
  <si>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</si>
  <si>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</si>
  <si>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</si>
  <si>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</si>
  <si>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</si>
  <si>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Cash</t>
  </si>
  <si>
    <t>Term Loan A</t>
  </si>
  <si>
    <t>Term Loan B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</si>
  <si>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</si>
  <si>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</si>
  <si>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</si>
  <si>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</si>
  <si>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</si>
  <si>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</si>
  <si>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</si>
  <si>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</si>
  <si>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</si>
  <si>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</si>
  <si>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</si>
  <si>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</si>
  <si>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</si>
  <si>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</si>
  <si>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</si>
  <si>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</si>
  <si>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</si>
  <si>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</si>
  <si>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</si>
  <si>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</si>
  <si>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</si>
  <si>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</si>
  <si>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</si>
  <si>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</si>
  <si>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</si>
  <si>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</si>
  <si>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</si>
  <si>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</si>
  <si>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</si>
  <si>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</si>
  <si>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</si>
  <si>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</si>
  <si>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</si>
  <si>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</si>
  <si>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</si>
  <si>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</si>
  <si>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</si>
  <si>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</si>
  <si>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</si>
  <si>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</si>
  <si>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</si>
  <si>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</si>
  <si>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</si>
  <si>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</si>
  <si>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</si>
  <si>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</si>
  <si>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</si>
  <si>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</si>
  <si>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</si>
  <si>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</si>
  <si>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</si>
  <si>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</si>
  <si>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</si>
  <si>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</si>
  <si>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</si>
  <si>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</si>
  <si>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</si>
  <si>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 TO GET TO REVENUE AMOUNT)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</si>
  <si>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</si>
  <si>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</si>
  <si>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</si>
  <si>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</si>
  <si>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</si>
  <si>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</si>
  <si>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</si>
  <si>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</si>
  <si>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</si>
  <si>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</si>
  <si>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</si>
  <si>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</si>
  <si>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</si>
  <si>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</si>
  <si>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</si>
  <si>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</si>
  <si>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</si>
  <si>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</si>
  <si>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</si>
  <si>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</si>
  <si>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</si>
  <si>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</si>
  <si>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</si>
  <si>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</si>
  <si>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</si>
  <si>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</si>
  <si>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</si>
  <si>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</si>
  <si>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</si>
  <si>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</si>
  <si>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</si>
  <si>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</si>
  <si>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</si>
  <si>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</si>
  <si>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</si>
  <si>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</si>
  <si>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</si>
  <si>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</si>
  <si>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</si>
  <si>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</si>
  <si>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</si>
  <si>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</si>
  <si>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</si>
  <si>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</si>
  <si>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</si>
  <si>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</si>
  <si>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</si>
  <si>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</si>
  <si>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</si>
  <si>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</si>
  <si>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</si>
  <si>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</si>
  <si>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</si>
  <si>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</si>
  <si>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</si>
  <si>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</si>
  <si>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</si>
  <si>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</si>
  <si>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</si>
  <si>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</si>
  <si>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</si>
  <si>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</si>
  <si>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Calculate EBITDA</t>
  </si>
  <si>
    <t>LBO ANALYSIS</t>
  </si>
  <si>
    <t>Revolver ($100 million)</t>
  </si>
  <si>
    <t>Average Revebue Per Patient (ARPV)</t>
  </si>
  <si>
    <t xml:space="preserve">  Increase %</t>
  </si>
  <si>
    <t>Patience Annual Growth Rate</t>
  </si>
  <si>
    <t>Average number of Visits per year</t>
  </si>
  <si>
    <t xml:space="preserve">Number of visitors </t>
  </si>
  <si>
    <t>Interest Rate / Expected Return</t>
  </si>
  <si>
    <t>After Tax 
IR / ER</t>
  </si>
  <si>
    <t>Calc
WACC</t>
  </si>
  <si>
    <t xml:space="preserve"> Total Payment (Interest + Principal)</t>
  </si>
  <si>
    <t>Acquisition Target 2018 EBITDA =</t>
  </si>
  <si>
    <t>Tax Rate =</t>
  </si>
  <si>
    <t xml:space="preserve"> LIBOR + 3.5%</t>
  </si>
  <si>
    <t xml:space="preserve"> LIBOR + 4.0%</t>
  </si>
  <si>
    <t>10% FIXED</t>
  </si>
  <si>
    <t>Based On CAPM</t>
  </si>
  <si>
    <t>Princing / Expected Return</t>
  </si>
  <si>
    <t>Equity  Expected Return Calculation based on CAPM =</t>
  </si>
  <si>
    <t>Equity Market Return
(Rm)</t>
  </si>
  <si>
    <t>Risk Free 
Rate
(Rf)</t>
  </si>
  <si>
    <r>
      <t xml:space="preserve">Industry
Beta
</t>
    </r>
    <r>
      <rPr>
        <b/>
        <sz val="10"/>
        <color theme="1"/>
        <rFont val="Calibri"/>
        <family val="2"/>
      </rPr>
      <t>(β)</t>
    </r>
  </si>
  <si>
    <t>Equity Market Risk Premium 
(Rp = Rm - Rm)</t>
  </si>
  <si>
    <t>CAPM
= Rf + B .Rp</t>
  </si>
  <si>
    <t>WACC=</t>
  </si>
  <si>
    <t xml:space="preserve">  EBITDA Cushion (%) - How much the EBITDA has to drop before the company violates the covenant</t>
  </si>
  <si>
    <t>Colorado Dental</t>
  </si>
  <si>
    <t>Purchase of Equity (100% shares)</t>
  </si>
  <si>
    <t>Refinance Existing Debt</t>
  </si>
  <si>
    <t>Schedule Repayment based on Percentage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</si>
</sst>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70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8" fillId="4" borderId="1" xfId="0" applyFont="1" applyFill="1" applyBorder="1" applyAlignment="1">
      <alignment vertical="center"/>
    </xf>
    <xf numFmtId="164" fontId="12" fillId="0" borderId="2" xfId="1" applyNumberFormat="1" applyFont="1" applyBorder="1"/>
    <xf numFmtId="166" fontId="0" fillId="0" borderId="2" xfId="0" applyNumberFormat="1" applyBorder="1" applyAlignment="1">
      <alignment horizontal="center"/>
    </xf>
    <xf numFmtId="164" fontId="4" fillId="0" borderId="3" xfId="1" applyNumberFormat="1" applyFont="1" applyBorder="1"/>
    <xf numFmtId="165" fontId="0" fillId="0" borderId="3" xfId="3" applyNumberFormat="1" applyFont="1" applyBorder="1"/>
    <xf numFmtId="164" fontId="13" fillId="0" borderId="2" xfId="1" applyNumberFormat="1" applyFont="1" applyBorder="1"/>
    <xf numFmtId="164" fontId="13" fillId="0" borderId="3" xfId="1" applyNumberFormat="1" applyFont="1" applyBorder="1"/>
    <xf numFmtId="167" fontId="0" fillId="0" borderId="0" xfId="0" applyNumberFormat="1"/>
    <xf numFmtId="166" fontId="0" fillId="0" borderId="0" xfId="0" applyNumberFormat="1"/>
    <xf numFmtId="164" fontId="4" fillId="0" borderId="4" xfId="1" applyNumberFormat="1" applyFont="1" applyBorder="1"/>
    <xf numFmtId="164" fontId="4" fillId="0" borderId="2" xfId="1" applyNumberFormat="1" applyFont="1" applyBorder="1"/>
    <xf numFmtId="164" fontId="13" fillId="0" borderId="0" xfId="0" applyNumberFormat="1" applyFont="1"/>
    <xf numFmtId="0" fontId="4" fillId="0" borderId="0" xfId="0" applyFont="1"/>
    <xf numFmtId="168" fontId="13" fillId="0" borderId="0" xfId="1" applyNumberFormat="1" applyFont="1"/>
    <xf numFmtId="0" fontId="8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43" fontId="0" fillId="0" borderId="0" xfId="0" applyNumberForma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0" fontId="0" fillId="0" borderId="3" xfId="0" applyNumberFormat="1" applyBorder="1"/>
    <xf numFmtId="165" fontId="1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1" fillId="0" borderId="3" xfId="1" applyNumberFormat="1" applyBorder="1"/>
    <xf numFmtId="165" fontId="1" fillId="0" borderId="3" xfId="3" applyNumberFormat="1" applyBorder="1"/>
    <xf numFmtId="10" fontId="16" fillId="0" borderId="3" xfId="3" applyNumberFormat="1" applyFont="1" applyBorder="1"/>
    <xf numFmtId="164" fontId="12" fillId="0" borderId="3" xfId="1" applyNumberFormat="1" applyFont="1" applyBorder="1"/>
    <xf numFmtId="168" fontId="0" fillId="0" borderId="0" xfId="0" applyNumberFormat="1"/>
    <xf numFmtId="10" fontId="0" fillId="0" borderId="0" xfId="0" applyNumberFormat="1"/>
    <xf numFmtId="0" fontId="2" fillId="0" borderId="0" xfId="0" applyFont="1"/>
    <xf numFmtId="10" fontId="0" fillId="0" borderId="0" xfId="3" applyNumberFormat="1" applyFont="1"/>
    <xf numFmtId="164" fontId="0" fillId="0" borderId="3" xfId="0" applyNumberFormat="1" applyBorder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8" fillId="5" borderId="10" xfId="0" applyFont="1" applyFill="1" applyBorder="1" applyAlignment="1">
      <alignment horizontal="centerContinuous"/>
    </xf>
    <xf numFmtId="164" fontId="8" fillId="0" borderId="0" xfId="1" applyNumberFormat="1" applyFont="1"/>
    <xf numFmtId="164" fontId="13" fillId="0" borderId="12" xfId="1" applyNumberFormat="1" applyFont="1" applyBorder="1"/>
    <xf numFmtId="164" fontId="8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centerContinuous"/>
    </xf>
    <xf numFmtId="164" fontId="1" fillId="0" borderId="0" xfId="1" applyNumberFormat="1"/>
    <xf numFmtId="164" fontId="4" fillId="0" borderId="0" xfId="1" applyNumberFormat="1" applyFont="1"/>
    <xf numFmtId="164" fontId="4" fillId="0" borderId="0" xfId="1" applyNumberFormat="1" applyFont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" fillId="0" borderId="4" xfId="1" applyNumberFormat="1" applyBorder="1"/>
    <xf numFmtId="164" fontId="4" fillId="6" borderId="4" xfId="1" applyNumberFormat="1" applyFont="1" applyFill="1" applyBorder="1"/>
    <xf numFmtId="164" fontId="1" fillId="6" borderId="4" xfId="1" applyNumberFormat="1" applyFill="1" applyBorder="1"/>
    <xf numFmtId="164" fontId="4" fillId="0" borderId="6" xfId="1" applyNumberFormat="1" applyFont="1" applyBorder="1"/>
    <xf numFmtId="164" fontId="1" fillId="0" borderId="6" xfId="1" applyNumberFormat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" fillId="0" borderId="13" xfId="1" applyNumberFormat="1" applyBorder="1"/>
    <xf numFmtId="164" fontId="2" fillId="0" borderId="0" xfId="1" applyNumberFormat="1" applyFont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14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40" fontId="20" fillId="0" borderId="0" xfId="4" applyNumberFormat="1" applyFont="1"/>
    <xf numFmtId="43" fontId="16" fillId="0" borderId="16" xfId="1" applyFont="1" applyBorder="1"/>
    <xf numFmtId="43" fontId="0" fillId="0" borderId="11" xfId="1" applyFont="1" applyBorder="1"/>
    <xf numFmtId="164" fontId="16" fillId="0" borderId="16" xfId="1" applyNumberFormat="1" applyFont="1" applyBorder="1"/>
    <xf numFmtId="164" fontId="0" fillId="0" borderId="11" xfId="1" applyNumberFormat="1" applyFont="1" applyBorder="1"/>
    <xf numFmtId="164" fontId="1" fillId="0" borderId="17" xfId="1" applyNumberFormat="1" applyBorder="1"/>
    <xf numFmtId="165" fontId="12" fillId="0" borderId="16" xfId="3" applyNumberFormat="1" applyFont="1" applyBorder="1"/>
    <xf numFmtId="165" fontId="12" fillId="0" borderId="11" xfId="3" applyNumberFormat="1" applyFont="1" applyBorder="1"/>
    <xf numFmtId="165" fontId="12" fillId="0" borderId="3" xfId="3" applyNumberFormat="1" applyFont="1" applyBorder="1"/>
    <xf numFmtId="165" fontId="21" fillId="0" borderId="0" xfId="4" applyNumberFormat="1" applyFont="1"/>
    <xf numFmtId="165" fontId="16" fillId="0" borderId="3" xfId="3" applyNumberFormat="1" applyFont="1" applyBorder="1"/>
    <xf numFmtId="40" fontId="21" fillId="0" borderId="0" xfId="4" applyNumberFormat="1" applyFont="1"/>
    <xf numFmtId="164" fontId="16" fillId="0" borderId="3" xfId="1" applyNumberFormat="1" applyFont="1" applyBorder="1"/>
    <xf numFmtId="168" fontId="0" fillId="0" borderId="0" xfId="1" applyNumberFormat="1" applyFont="1"/>
    <xf numFmtId="164" fontId="1" fillId="0" borderId="16" xfId="1" applyNumberFormat="1" applyBorder="1"/>
    <xf numFmtId="167" fontId="0" fillId="0" borderId="17" xfId="1" applyNumberFormat="1" applyFont="1" applyBorder="1"/>
    <xf numFmtId="165" fontId="0" fillId="0" borderId="19" xfId="3" applyNumberFormat="1" applyFont="1" applyBorder="1"/>
    <xf numFmtId="167" fontId="0" fillId="0" borderId="20" xfId="1" applyNumberFormat="1" applyFont="1" applyBorder="1"/>
    <xf numFmtId="167" fontId="0" fillId="0" borderId="21" xfId="1" applyNumberFormat="1" applyFont="1" applyBorder="1"/>
    <xf numFmtId="165" fontId="0" fillId="0" borderId="0" xfId="3" applyNumberFormat="1" applyFont="1"/>
    <xf numFmtId="164" fontId="1" fillId="0" borderId="5" xfId="1" applyNumberFormat="1" applyBorder="1"/>
    <xf numFmtId="164" fontId="1" fillId="0" borderId="2" xfId="1" applyNumberFormat="1" applyBorder="1"/>
    <xf numFmtId="0" fontId="16" fillId="0" borderId="0" xfId="0" applyFont="1" applyAlignment="1">
      <alignment horizontal="right"/>
    </xf>
    <xf numFmtId="0" fontId="16" fillId="0" borderId="0" xfId="1" applyNumberFormat="1" applyFont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7" fontId="0" fillId="0" borderId="4" xfId="1" applyNumberFormat="1" applyFont="1" applyBorder="1"/>
    <xf numFmtId="0" fontId="0" fillId="0" borderId="22" xfId="0" applyBorder="1"/>
    <xf numFmtId="164" fontId="0" fillId="0" borderId="4" xfId="0" applyNumberForma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2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1" fillId="0" borderId="0" xfId="0" applyFont="1"/>
    <xf numFmtId="0" fontId="24" fillId="0" borderId="0" xfId="0" applyFont="1"/>
    <xf numFmtId="0" fontId="2" fillId="0" borderId="13" xfId="0" applyFont="1" applyBorder="1" applyAlignment="1">
      <alignment horizontal="centerContinuous"/>
    </xf>
    <xf numFmtId="167" fontId="16" fillId="0" borderId="5" xfId="1" applyNumberFormat="1" applyFont="1" applyBorder="1"/>
    <xf numFmtId="0" fontId="16" fillId="0" borderId="0" xfId="0" applyFont="1"/>
    <xf numFmtId="164" fontId="0" fillId="0" borderId="5" xfId="1" applyNumberFormat="1" applyFont="1" applyBorder="1"/>
    <xf numFmtId="0" fontId="25" fillId="0" borderId="0" xfId="0" applyFont="1"/>
    <xf numFmtId="10" fontId="14" fillId="0" borderId="3" xfId="3" applyNumberFormat="1" applyFont="1" applyBorder="1"/>
    <xf numFmtId="40" fontId="7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1" fontId="2" fillId="4" borderId="18" xfId="0" applyNumberFormat="1" applyFont="1" applyFill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4" fontId="8" fillId="0" borderId="23" xfId="1" applyNumberFormat="1" applyFont="1" applyBorder="1"/>
    <xf numFmtId="164" fontId="13" fillId="0" borderId="8" xfId="1" applyNumberFormat="1" applyFont="1" applyBorder="1"/>
    <xf numFmtId="166" fontId="0" fillId="0" borderId="8" xfId="0" applyNumberFormat="1" applyBorder="1" applyAlignment="1">
      <alignment horizontal="center"/>
    </xf>
    <xf numFmtId="164" fontId="1" fillId="0" borderId="24" xfId="1" applyNumberFormat="1" applyBorder="1"/>
    <xf numFmtId="167" fontId="0" fillId="0" borderId="24" xfId="1" applyNumberFormat="1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Alignment="1">
      <alignment horizontal="center"/>
    </xf>
    <xf numFmtId="164" fontId="1" fillId="0" borderId="23" xfId="1" applyNumberForma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2" fillId="5" borderId="3" xfId="0" applyFont="1" applyFill="1" applyBorder="1" applyAlignment="1">
      <alignment horizontal="center" wrapText="1"/>
    </xf>
    <xf numFmtId="10" fontId="14" fillId="0" borderId="3" xfId="3" applyNumberFormat="1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2" fillId="5" borderId="25" xfId="0" applyFont="1" applyFill="1" applyBorder="1" applyAlignment="1">
      <alignment horizontal="center" wrapText="1"/>
    </xf>
    <xf numFmtId="169" fontId="14" fillId="0" borderId="25" xfId="3" applyNumberFormat="1" applyFont="1" applyBorder="1" applyAlignment="1">
      <alignment horizontal="center"/>
    </xf>
    <xf numFmtId="0" fontId="2" fillId="5" borderId="26" xfId="0" applyFont="1" applyFill="1" applyBorder="1" applyAlignment="1">
      <alignment horizontal="center" wrapText="1"/>
    </xf>
    <xf numFmtId="165" fontId="0" fillId="0" borderId="3" xfId="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2" xfId="3" applyNumberFormat="1" applyFont="1" applyBorder="1" applyAlignment="1">
      <alignment horizontal="center"/>
    </xf>
    <xf numFmtId="165" fontId="0" fillId="0" borderId="23" xfId="3" applyNumberFormat="1" applyFont="1" applyBorder="1" applyAlignment="1">
      <alignment horizontal="center"/>
    </xf>
    <xf numFmtId="165" fontId="0" fillId="0" borderId="8" xfId="3" applyNumberFormat="1" applyFont="1" applyBorder="1" applyAlignment="1">
      <alignment horizontal="center"/>
    </xf>
    <xf numFmtId="165" fontId="2" fillId="0" borderId="7" xfId="3" applyNumberFormat="1" applyFont="1" applyBorder="1" applyAlignment="1">
      <alignment horizontal="center"/>
    </xf>
    <xf numFmtId="10" fontId="2" fillId="0" borderId="17" xfId="3" applyNumberFormat="1" applyFont="1" applyBorder="1" applyAlignment="1">
      <alignment horizontal="center"/>
    </xf>
    <xf numFmtId="169" fontId="13" fillId="0" borderId="8" xfId="1" applyNumberFormat="1" applyFont="1" applyBorder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4" fontId="4" fillId="0" borderId="23" xfId="1" applyNumberFormat="1" applyFont="1" applyBorder="1"/>
    <xf numFmtId="169" fontId="0" fillId="0" borderId="3" xfId="1" applyNumberFormat="1" applyFont="1" applyBorder="1" applyAlignment="1">
      <alignment horizontal="right"/>
    </xf>
    <xf numFmtId="169" fontId="13" fillId="0" borderId="8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0" fillId="0" borderId="3" xfId="3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5" fontId="0" fillId="0" borderId="0" xfId="3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8" fillId="4" borderId="11" xfId="0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558799</xdr:colOff>
      <xdr:row>15</xdr:row>
      <xdr:rowOff>16933</xdr:rowOff>
    </xdr:from>
    <xdr:to>
      <xdr:col>6</xdr:col>
      <xdr:colOff>563032</xdr:colOff>
      <xdr:row>19</xdr:row>
      <xdr:rowOff>266700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34BB1AC-3035-4C62-85C6-E522DBBF44FC}"/>
            </a:ext>
          </a:extLst>
        </xdr:cNvPr>
        <xdr:cNvCxnSpPr/>
      </xdr:nvCxnSpPr>
      <xdr:spPr>
        <a:xfrm flipH="1" flipV="1">
          <a:off x="9444566" y="4004733"/>
          <a:ext cx="4233" cy="135043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0"/>
  <sheetViews>
    <sheetView tabSelected="1" workbookViewId="0">
      <selection activeCell="D2" sqref="D2"/>
    </sheetView>
  </sheetViews>
  <sheetFormatPr defaultRowHeight="12.7" x14ac:dyDescent="0.4"/>
  <cols>
    <col min="1" max="1" width="5.87890625" style="9" customWidth="1"/>
    <col min="2" max="2" width="53.1171875" customWidth="1"/>
    <col min="3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157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6.5" customHeight="1" x14ac:dyDescent="0.5">
      <c r="A2" s="5"/>
      <c r="B2" s="125" t="s">
        <v>131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12.75" customHeight="1" x14ac:dyDescent="0.4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</row>
    <row r="5" spans="1:20" ht="21.75" customHeight="1" x14ac:dyDescent="0.55000000000000004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4"/>
      <c r="R5" s="4"/>
      <c r="S5" s="4"/>
      <c r="T5" s="4"/>
    </row>
    <row r="6" spans="1:20" ht="21.75" customHeight="1" x14ac:dyDescent="0.4">
      <c r="Q6" s="4"/>
      <c r="R6" s="4"/>
      <c r="S6" s="4"/>
      <c r="T6" s="4"/>
    </row>
    <row r="7" spans="1:20" ht="31.5" customHeight="1" thickBot="1" x14ac:dyDescent="0.45">
      <c r="B7" s="13" t="s">
        <v>1</v>
      </c>
      <c r="C7" s="165" t="s">
        <v>148</v>
      </c>
      <c r="D7" s="165" t="s">
        <v>2</v>
      </c>
      <c r="E7" s="166" t="s">
        <v>3</v>
      </c>
      <c r="F7" s="165" t="s">
        <v>4</v>
      </c>
      <c r="G7" s="165" t="s">
        <v>138</v>
      </c>
      <c r="H7" s="165" t="s">
        <v>139</v>
      </c>
      <c r="I7" s="165" t="s">
        <v>140</v>
      </c>
      <c r="L7" s="167" t="s">
        <v>5</v>
      </c>
      <c r="M7" s="168"/>
      <c r="N7" s="169"/>
      <c r="O7" s="165" t="s">
        <v>6</v>
      </c>
      <c r="Q7" s="4"/>
      <c r="R7" s="4"/>
      <c r="S7" s="4"/>
      <c r="T7" s="4"/>
    </row>
    <row r="8" spans="1:20" ht="21.75" customHeight="1" x14ac:dyDescent="0.4">
      <c r="A8" s="9">
        <f>ROW()</f>
        <v>8</v>
      </c>
      <c r="B8" t="s">
        <v>132</v>
      </c>
      <c r="C8" s="15"/>
      <c r="D8" s="14">
        <v>0</v>
      </c>
      <c r="E8" s="149"/>
      <c r="F8" s="15"/>
      <c r="G8" s="15"/>
      <c r="H8" s="15"/>
      <c r="I8" s="15"/>
      <c r="L8" t="s">
        <v>7</v>
      </c>
      <c r="O8" s="14">
        <v>0</v>
      </c>
      <c r="Q8" s="4"/>
      <c r="R8" s="4"/>
      <c r="S8" s="4"/>
      <c r="T8" s="4"/>
    </row>
    <row r="9" spans="1:20" ht="21.75" customHeight="1" x14ac:dyDescent="0.4">
      <c r="A9" s="9">
        <f>ROW()</f>
        <v>9</v>
      </c>
      <c r="B9" t="s">
        <v>8</v>
      </c>
      <c r="C9" s="147" t="s">
        <v>144</v>
      </c>
      <c r="D9" s="16">
        <f>+F9*$H$160</f>
        <v>180000</v>
      </c>
      <c r="E9" s="147">
        <f>+D9/$D$16</f>
        <v>0.15652173913043479</v>
      </c>
      <c r="F9" s="154">
        <v>1.8</v>
      </c>
      <c r="G9" s="147">
        <f>IRR(H45:P45)</f>
        <v>7.478736614439141E-2</v>
      </c>
      <c r="H9" s="147">
        <f>+G9*(1-$C$19)</f>
        <v>4.7863914332410502E-2</v>
      </c>
      <c r="I9" s="147">
        <f>+H9*E9</f>
        <v>7.491743112899036E-3</v>
      </c>
      <c r="L9" t="s">
        <v>158</v>
      </c>
      <c r="O9" s="18">
        <v>780000</v>
      </c>
      <c r="Q9" s="4"/>
      <c r="R9" s="4"/>
      <c r="S9" s="4"/>
      <c r="T9" s="4"/>
    </row>
    <row r="10" spans="1:20" ht="21.75" customHeight="1" x14ac:dyDescent="0.4">
      <c r="A10" s="9">
        <f>ROW()</f>
        <v>10</v>
      </c>
      <c r="B10" t="s">
        <v>9</v>
      </c>
      <c r="C10" s="147" t="s">
        <v>145</v>
      </c>
      <c r="D10" s="16">
        <f>+F10*$H$160</f>
        <v>200000</v>
      </c>
      <c r="E10" s="147">
        <f>+D10/$D$16</f>
        <v>0.17391304347826086</v>
      </c>
      <c r="F10" s="154">
        <v>2</v>
      </c>
      <c r="G10" s="147">
        <f>IRR(H56:P56)</f>
        <v>8.0577735237119308E-2</v>
      </c>
      <c r="H10" s="147">
        <f>+G10*(1-$C$19)</f>
        <v>5.156975055175636E-2</v>
      </c>
      <c r="I10" s="147">
        <f>+H10*E10</f>
        <v>8.9686522698706715E-3</v>
      </c>
      <c r="L10" t="s">
        <v>159</v>
      </c>
      <c r="O10" s="19">
        <v>320000</v>
      </c>
      <c r="P10" s="20"/>
      <c r="Q10" s="21"/>
      <c r="R10" s="21"/>
      <c r="S10" s="21"/>
      <c r="T10" s="21"/>
    </row>
    <row r="11" spans="1:20" ht="21.75" customHeight="1" thickBot="1" x14ac:dyDescent="0.45">
      <c r="A11" s="9">
        <f>ROW()</f>
        <v>11</v>
      </c>
      <c r="B11" t="s">
        <v>10</v>
      </c>
      <c r="C11" s="163"/>
      <c r="D11" s="157">
        <f>SUM(D9:D10)</f>
        <v>380000</v>
      </c>
      <c r="E11" s="150">
        <f>+D11/$D$16</f>
        <v>0.33043478260869563</v>
      </c>
      <c r="F11" s="155">
        <f>+D11/$H$160</f>
        <v>3.8</v>
      </c>
      <c r="G11" s="148"/>
      <c r="H11" s="148"/>
      <c r="I11" s="148"/>
      <c r="L11" t="s">
        <v>11</v>
      </c>
      <c r="O11" s="19">
        <v>50000</v>
      </c>
    </row>
    <row r="12" spans="1:20" ht="21.75" customHeight="1" thickTop="1" x14ac:dyDescent="0.4">
      <c r="A12" s="9">
        <f>ROW()</f>
        <v>12</v>
      </c>
      <c r="B12" t="s">
        <v>12</v>
      </c>
      <c r="C12" s="164" t="s">
        <v>146</v>
      </c>
      <c r="D12" s="23">
        <f>+O16-D15-D11</f>
        <v>170000</v>
      </c>
      <c r="E12" s="149">
        <f>+D12/$D$16</f>
        <v>0.14782608695652175</v>
      </c>
      <c r="F12" s="156">
        <f>+D12/$H$160</f>
        <v>1.7</v>
      </c>
      <c r="G12" s="147">
        <f>IRR(H67:P67)</f>
        <v>0.10000000000000009</v>
      </c>
      <c r="H12" s="147">
        <f>+G12*(1-$C$19)</f>
        <v>6.4000000000000057E-2</v>
      </c>
      <c r="I12" s="147">
        <f>+H12*E12</f>
        <v>9.4608695652174009E-3</v>
      </c>
      <c r="O12" s="24"/>
    </row>
    <row r="13" spans="1:20" ht="21.75" customHeight="1" thickBot="1" x14ac:dyDescent="0.45">
      <c r="A13" s="9">
        <f>ROW()</f>
        <v>13</v>
      </c>
      <c r="B13" s="25" t="s">
        <v>13</v>
      </c>
      <c r="C13" s="100"/>
      <c r="D13" s="129">
        <f>+D12+D11</f>
        <v>550000</v>
      </c>
      <c r="E13" s="150">
        <f>+D13/$D$16</f>
        <v>0.47826086956521741</v>
      </c>
      <c r="F13" s="155">
        <f>+D13/$H$160</f>
        <v>5.5</v>
      </c>
      <c r="G13" s="148"/>
      <c r="H13" s="148"/>
      <c r="I13" s="148"/>
      <c r="O13" s="24"/>
    </row>
    <row r="14" spans="1:20" ht="21.75" customHeight="1" thickTop="1" x14ac:dyDescent="0.4">
      <c r="A14" s="9">
        <f>ROW()</f>
        <v>14</v>
      </c>
      <c r="B14" s="25"/>
      <c r="C14" s="25"/>
      <c r="D14" s="25"/>
      <c r="E14" s="148"/>
      <c r="F14" s="25"/>
      <c r="G14" s="148"/>
      <c r="H14" s="148"/>
      <c r="I14" s="148"/>
      <c r="O14" s="24"/>
    </row>
    <row r="15" spans="1:20" ht="21.75" customHeight="1" thickBot="1" x14ac:dyDescent="0.45">
      <c r="A15" s="9">
        <f>ROW()</f>
        <v>15</v>
      </c>
      <c r="B15" s="25" t="s">
        <v>14</v>
      </c>
      <c r="C15" s="17" t="s">
        <v>147</v>
      </c>
      <c r="D15" s="130">
        <v>600000</v>
      </c>
      <c r="E15" s="151">
        <f>+D15/$D$16</f>
        <v>0.52173913043478259</v>
      </c>
      <c r="F15" s="131">
        <f>+D15/$H$160</f>
        <v>6</v>
      </c>
      <c r="G15" s="147">
        <f>+G22</f>
        <v>0.18</v>
      </c>
      <c r="H15" s="147">
        <f>+G15</f>
        <v>0.18</v>
      </c>
      <c r="I15" s="147">
        <f>+H15*E15</f>
        <v>9.3913043478260863E-2</v>
      </c>
      <c r="O15" s="24"/>
    </row>
    <row r="16" spans="1:20" ht="21.75" customHeight="1" thickBot="1" x14ac:dyDescent="0.45">
      <c r="A16" s="9">
        <f>ROW()</f>
        <v>16</v>
      </c>
      <c r="B16" s="27" t="s">
        <v>15</v>
      </c>
      <c r="C16" s="100"/>
      <c r="D16" s="129">
        <f>+D15+D13</f>
        <v>1150000</v>
      </c>
      <c r="E16" s="150">
        <f>+D16/$D$16</f>
        <v>1</v>
      </c>
      <c r="F16" s="128">
        <f>+D16/$H$160</f>
        <v>11.5</v>
      </c>
      <c r="G16" s="148"/>
      <c r="H16" s="148"/>
      <c r="I16" s="148"/>
      <c r="L16" s="27" t="s">
        <v>16</v>
      </c>
      <c r="M16" s="27"/>
      <c r="N16" s="27"/>
      <c r="O16" s="28">
        <f>SUM(O8:O15)</f>
        <v>1150000</v>
      </c>
    </row>
    <row r="17" spans="1:16" ht="21.75" customHeight="1" thickTop="1" thickBot="1" x14ac:dyDescent="0.45">
      <c r="A17" s="9">
        <f>ROW()</f>
        <v>17</v>
      </c>
      <c r="C17" s="29"/>
      <c r="G17" s="9"/>
      <c r="H17" s="139" t="s">
        <v>155</v>
      </c>
      <c r="I17" s="152">
        <f>+I15+I12+I10+I9</f>
        <v>0.11983430842624797</v>
      </c>
    </row>
    <row r="18" spans="1:16" ht="21.75" customHeight="1" x14ac:dyDescent="0.4">
      <c r="A18" s="9">
        <f>ROW()</f>
        <v>18</v>
      </c>
      <c r="B18" s="30" t="s">
        <v>142</v>
      </c>
      <c r="C18" s="31">
        <f>+H160</f>
        <v>100000</v>
      </c>
      <c r="D18" s="29" t="s">
        <v>130</v>
      </c>
      <c r="L18" s="32"/>
    </row>
    <row r="19" spans="1:16" ht="21.75" customHeight="1" x14ac:dyDescent="0.4">
      <c r="A19" s="9">
        <f>ROW()</f>
        <v>19</v>
      </c>
      <c r="B19" s="30" t="s">
        <v>143</v>
      </c>
      <c r="C19" s="124">
        <v>0.36</v>
      </c>
    </row>
    <row r="20" spans="1:16" ht="21.75" customHeight="1" thickBot="1" x14ac:dyDescent="0.45">
      <c r="B20" s="30"/>
      <c r="D20" s="33"/>
    </row>
    <row r="21" spans="1:16" ht="41.7" customHeight="1" x14ac:dyDescent="0.45">
      <c r="B21" s="140"/>
      <c r="C21" s="141" t="s">
        <v>151</v>
      </c>
      <c r="D21" s="141" t="s">
        <v>150</v>
      </c>
      <c r="E21" s="141" t="s">
        <v>153</v>
      </c>
      <c r="F21" s="144" t="s">
        <v>152</v>
      </c>
      <c r="G21" s="146" t="s">
        <v>154</v>
      </c>
    </row>
    <row r="22" spans="1:16" ht="21.75" customHeight="1" thickBot="1" x14ac:dyDescent="0.45">
      <c r="B22" s="30" t="s">
        <v>149</v>
      </c>
      <c r="C22" s="142">
        <v>0.02</v>
      </c>
      <c r="D22" s="142">
        <v>0.1</v>
      </c>
      <c r="E22" s="143">
        <f>+D22-C22</f>
        <v>0.08</v>
      </c>
      <c r="F22" s="145">
        <v>2</v>
      </c>
      <c r="G22" s="153">
        <f>+C22+(F22*E22)</f>
        <v>0.18</v>
      </c>
    </row>
    <row r="23" spans="1:16" ht="21.75" customHeight="1" x14ac:dyDescent="0.4">
      <c r="B23" s="30"/>
      <c r="D23" s="33"/>
    </row>
    <row r="24" spans="1:16" ht="21.75" customHeight="1" x14ac:dyDescent="0.4">
      <c r="B24" s="30"/>
      <c r="D24" s="33"/>
    </row>
    <row r="25" spans="1:16" ht="12" customHeight="1" x14ac:dyDescent="0.4">
      <c r="A25" s="6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21.75" customHeight="1" x14ac:dyDescent="0.55000000000000004">
      <c r="A26" s="9">
        <f>ROW()</f>
        <v>26</v>
      </c>
      <c r="B26" s="34" t="s">
        <v>17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21.75" customHeight="1" x14ac:dyDescent="0.5">
      <c r="A27" s="9">
        <f>ROW()</f>
        <v>27</v>
      </c>
      <c r="B27" s="35" t="s">
        <v>18</v>
      </c>
      <c r="C27" s="36"/>
      <c r="D27" s="36"/>
      <c r="E27" s="36"/>
      <c r="F27" s="36"/>
      <c r="G27" s="36"/>
      <c r="H27" s="37" t="s">
        <v>19</v>
      </c>
      <c r="I27" s="134" t="s">
        <v>20</v>
      </c>
      <c r="J27" s="135"/>
      <c r="K27" s="135"/>
      <c r="L27" s="135"/>
      <c r="M27" s="135"/>
      <c r="N27" s="135"/>
      <c r="O27" s="135"/>
      <c r="P27" s="135"/>
    </row>
    <row r="28" spans="1:16" ht="21.75" customHeight="1" thickBot="1" x14ac:dyDescent="0.45">
      <c r="A28" s="9">
        <f>ROW()</f>
        <v>28</v>
      </c>
      <c r="C28" s="36"/>
      <c r="D28" s="38"/>
      <c r="E28" s="36"/>
      <c r="F28" s="36"/>
      <c r="G28" s="36"/>
      <c r="H28" s="127">
        <v>2018</v>
      </c>
      <c r="I28" s="127">
        <f>+H28+1</f>
        <v>2019</v>
      </c>
      <c r="J28" s="127">
        <f t="shared" ref="J28:P28" si="0">+I28+1</f>
        <v>2020</v>
      </c>
      <c r="K28" s="127">
        <f t="shared" si="0"/>
        <v>2021</v>
      </c>
      <c r="L28" s="127">
        <f t="shared" si="0"/>
        <v>2022</v>
      </c>
      <c r="M28" s="127">
        <f t="shared" si="0"/>
        <v>2023</v>
      </c>
      <c r="N28" s="127">
        <f t="shared" si="0"/>
        <v>2024</v>
      </c>
      <c r="O28" s="127">
        <f t="shared" si="0"/>
        <v>2025</v>
      </c>
      <c r="P28" s="127">
        <f t="shared" si="0"/>
        <v>2026</v>
      </c>
    </row>
    <row r="29" spans="1:16" ht="21.75" customHeight="1" x14ac:dyDescent="0.4">
      <c r="A29" s="9">
        <f>ROW()</f>
        <v>29</v>
      </c>
      <c r="B29" s="27" t="s">
        <v>21</v>
      </c>
      <c r="C29" s="36"/>
      <c r="D29" s="38"/>
      <c r="E29" s="36"/>
      <c r="F29" s="36"/>
    </row>
    <row r="30" spans="1:16" ht="21.75" customHeight="1" x14ac:dyDescent="0.4">
      <c r="A30" s="9">
        <f>ROW()</f>
        <v>30</v>
      </c>
      <c r="B30" t="s">
        <v>22</v>
      </c>
      <c r="D30" s="38"/>
      <c r="E30" s="36"/>
      <c r="F30" s="36"/>
      <c r="H30" s="124">
        <v>2.5000000000000001E-2</v>
      </c>
      <c r="I30" s="39">
        <f>+H30+I31</f>
        <v>3.0000000000000002E-2</v>
      </c>
      <c r="J30" s="39">
        <f t="shared" ref="J30:P30" si="1">+I30+J31</f>
        <v>3.5000000000000003E-2</v>
      </c>
      <c r="K30" s="39">
        <f t="shared" si="1"/>
        <v>4.5000000000000005E-2</v>
      </c>
      <c r="L30" s="39">
        <f t="shared" si="1"/>
        <v>4.5000000000000005E-2</v>
      </c>
      <c r="M30" s="39">
        <f t="shared" si="1"/>
        <v>4.5000000000000005E-2</v>
      </c>
      <c r="N30" s="39">
        <f t="shared" si="1"/>
        <v>4.5000000000000005E-2</v>
      </c>
      <c r="O30" s="39">
        <f t="shared" si="1"/>
        <v>4.5000000000000005E-2</v>
      </c>
      <c r="P30" s="39">
        <f t="shared" si="1"/>
        <v>4.5000000000000005E-2</v>
      </c>
    </row>
    <row r="31" spans="1:16" ht="21.75" customHeight="1" x14ac:dyDescent="0.4">
      <c r="A31" s="9">
        <f>ROW()</f>
        <v>31</v>
      </c>
      <c r="B31" t="s">
        <v>23</v>
      </c>
      <c r="D31" s="38"/>
      <c r="E31" s="36"/>
      <c r="F31" s="36"/>
      <c r="I31" s="40">
        <v>5.0000000000000001E-3</v>
      </c>
      <c r="J31" s="40">
        <v>5.0000000000000001E-3</v>
      </c>
      <c r="K31" s="40">
        <v>0.01</v>
      </c>
      <c r="L31" s="40"/>
      <c r="M31" s="40"/>
      <c r="N31" s="40"/>
      <c r="O31" s="40"/>
      <c r="P31" s="40"/>
    </row>
    <row r="32" spans="1:16" ht="21.75" customHeight="1" x14ac:dyDescent="0.4">
      <c r="A32" s="9">
        <f>ROW()</f>
        <v>32</v>
      </c>
    </row>
    <row r="33" spans="1:16" ht="21.75" customHeight="1" x14ac:dyDescent="0.4">
      <c r="A33" s="9">
        <f>ROW()</f>
        <v>33</v>
      </c>
      <c r="B33" s="27" t="str">
        <f>+B8</f>
        <v>Revolver ($100 million)</v>
      </c>
      <c r="F33" s="25"/>
      <c r="G33" s="139" t="s">
        <v>24</v>
      </c>
      <c r="H33" s="139" t="s">
        <v>25</v>
      </c>
    </row>
    <row r="34" spans="1:16" ht="21.75" customHeight="1" x14ac:dyDescent="0.4">
      <c r="A34" s="9">
        <f>ROW()</f>
        <v>34</v>
      </c>
      <c r="B34" t="s">
        <v>26</v>
      </c>
      <c r="G34" s="41">
        <v>100000</v>
      </c>
      <c r="H34" s="41">
        <v>0</v>
      </c>
      <c r="I34" s="41">
        <f>+H34-I35</f>
        <v>0</v>
      </c>
      <c r="J34" s="41">
        <f t="shared" ref="J34:P34" si="2">+I34-J35</f>
        <v>0</v>
      </c>
      <c r="K34" s="41">
        <f t="shared" si="2"/>
        <v>0</v>
      </c>
      <c r="L34" s="41">
        <f t="shared" si="2"/>
        <v>0</v>
      </c>
      <c r="M34" s="41">
        <f t="shared" si="2"/>
        <v>0</v>
      </c>
      <c r="N34" s="41">
        <f t="shared" si="2"/>
        <v>0</v>
      </c>
      <c r="O34" s="41">
        <f t="shared" si="2"/>
        <v>0</v>
      </c>
      <c r="P34" s="41">
        <f t="shared" si="2"/>
        <v>0</v>
      </c>
    </row>
    <row r="35" spans="1:16" ht="21.75" customHeight="1" x14ac:dyDescent="0.4">
      <c r="A35" s="9">
        <f>ROW()</f>
        <v>35</v>
      </c>
      <c r="B35" t="s">
        <v>27</v>
      </c>
      <c r="H35" s="42"/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</row>
    <row r="36" spans="1:16" ht="21.75" customHeight="1" x14ac:dyDescent="0.4">
      <c r="A36" s="9">
        <f>ROW()</f>
        <v>36</v>
      </c>
      <c r="B36" t="s">
        <v>28</v>
      </c>
      <c r="H36" s="42"/>
      <c r="I36" s="43"/>
      <c r="J36" s="43"/>
      <c r="K36" s="43"/>
      <c r="L36" s="43"/>
      <c r="M36" s="43"/>
      <c r="N36" s="43"/>
      <c r="O36" s="43"/>
      <c r="P36" s="43"/>
    </row>
    <row r="37" spans="1:16" ht="21.75" customHeight="1" x14ac:dyDescent="0.4">
      <c r="A37" s="9">
        <f>ROW()</f>
        <v>37</v>
      </c>
      <c r="B37" t="s">
        <v>29</v>
      </c>
      <c r="H37" s="42"/>
      <c r="I37" s="44"/>
      <c r="J37" s="44"/>
      <c r="K37" s="44"/>
      <c r="L37" s="44"/>
      <c r="M37" s="44"/>
      <c r="N37" s="44"/>
      <c r="O37" s="44"/>
      <c r="P37" s="44"/>
    </row>
    <row r="38" spans="1:16" ht="21.75" customHeight="1" x14ac:dyDescent="0.5">
      <c r="A38" s="9">
        <f>ROW()</f>
        <v>38</v>
      </c>
      <c r="B38" t="s">
        <v>30</v>
      </c>
      <c r="H38" s="42"/>
      <c r="I38" s="45"/>
      <c r="J38" s="45"/>
      <c r="K38" s="45"/>
      <c r="L38" s="45"/>
      <c r="M38" s="45"/>
      <c r="N38" s="45"/>
      <c r="O38" s="45"/>
      <c r="P38" s="46"/>
    </row>
    <row r="39" spans="1:16" ht="21.75" customHeight="1" x14ac:dyDescent="0.4">
      <c r="A39" s="9">
        <f>ROW()</f>
        <v>39</v>
      </c>
      <c r="B39" t="s">
        <v>31</v>
      </c>
      <c r="F39" s="47"/>
      <c r="I39" s="39"/>
      <c r="J39" s="39"/>
      <c r="K39" s="39"/>
      <c r="L39" s="39"/>
      <c r="M39" s="39"/>
      <c r="N39" s="39"/>
      <c r="O39" s="39"/>
      <c r="P39" s="43"/>
    </row>
    <row r="40" spans="1:16" ht="21.75" customHeight="1" x14ac:dyDescent="0.4">
      <c r="A40" s="9">
        <f>ROW()</f>
        <v>40</v>
      </c>
      <c r="H40" t="s">
        <v>32</v>
      </c>
      <c r="I40" s="48"/>
      <c r="J40" s="48"/>
      <c r="K40" s="48"/>
      <c r="L40" s="48"/>
      <c r="M40" s="48"/>
      <c r="N40" s="48"/>
      <c r="O40" s="48"/>
      <c r="P40" s="48"/>
    </row>
    <row r="41" spans="1:16" ht="21.75" customHeight="1" x14ac:dyDescent="0.4">
      <c r="A41" s="9">
        <f>ROW()</f>
        <v>41</v>
      </c>
      <c r="B41" s="27" t="str">
        <f>+B9</f>
        <v>Term Loan A</v>
      </c>
      <c r="F41" s="25"/>
    </row>
    <row r="42" spans="1:16" ht="21.75" customHeight="1" x14ac:dyDescent="0.4">
      <c r="A42" s="9">
        <f>ROW()</f>
        <v>42</v>
      </c>
      <c r="B42" t="s">
        <v>26</v>
      </c>
      <c r="H42" s="41">
        <f>+D9</f>
        <v>180000</v>
      </c>
      <c r="I42" s="41">
        <f>+H42-I43</f>
        <v>171000</v>
      </c>
      <c r="J42" s="41">
        <f t="shared" ref="J42:P42" si="3">+I42-J43</f>
        <v>162000</v>
      </c>
      <c r="K42" s="41">
        <f t="shared" si="3"/>
        <v>147600</v>
      </c>
      <c r="L42" s="41">
        <f t="shared" si="3"/>
        <v>129600</v>
      </c>
      <c r="M42" s="41">
        <f t="shared" si="3"/>
        <v>108000</v>
      </c>
      <c r="N42" s="41">
        <f t="shared" si="3"/>
        <v>81000</v>
      </c>
      <c r="O42" s="41">
        <f t="shared" si="3"/>
        <v>0</v>
      </c>
      <c r="P42" s="41">
        <f t="shared" si="3"/>
        <v>0</v>
      </c>
    </row>
    <row r="43" spans="1:16" ht="21.75" customHeight="1" x14ac:dyDescent="0.4">
      <c r="A43" s="9">
        <f>ROW()</f>
        <v>43</v>
      </c>
      <c r="B43" t="s">
        <v>27</v>
      </c>
      <c r="H43" s="42"/>
      <c r="I43" s="43">
        <f>+$H$42*I50</f>
        <v>9000</v>
      </c>
      <c r="J43" s="43">
        <f t="shared" ref="J43:P43" si="4">+$H$42*J50</f>
        <v>9000</v>
      </c>
      <c r="K43" s="43">
        <f t="shared" si="4"/>
        <v>14400</v>
      </c>
      <c r="L43" s="43">
        <f t="shared" si="4"/>
        <v>18000</v>
      </c>
      <c r="M43" s="43">
        <f t="shared" si="4"/>
        <v>21600</v>
      </c>
      <c r="N43" s="43">
        <f t="shared" si="4"/>
        <v>27000</v>
      </c>
      <c r="O43" s="43">
        <f t="shared" si="4"/>
        <v>81000</v>
      </c>
      <c r="P43" s="43">
        <f t="shared" si="4"/>
        <v>0</v>
      </c>
    </row>
    <row r="44" spans="1:16" ht="21.75" customHeight="1" x14ac:dyDescent="0.4">
      <c r="A44" s="9">
        <f>ROW()</f>
        <v>44</v>
      </c>
      <c r="B44" t="s">
        <v>28</v>
      </c>
      <c r="H44" s="42"/>
      <c r="I44" s="43">
        <f>+H42*I48</f>
        <v>11700</v>
      </c>
      <c r="J44" s="43">
        <f t="shared" ref="J44:P44" si="5">+I42*J48</f>
        <v>11970.000000000002</v>
      </c>
      <c r="K44" s="43">
        <f t="shared" si="5"/>
        <v>12960.000000000002</v>
      </c>
      <c r="L44" s="43">
        <f t="shared" si="5"/>
        <v>11808.000000000002</v>
      </c>
      <c r="M44" s="43">
        <f t="shared" si="5"/>
        <v>10368.000000000002</v>
      </c>
      <c r="N44" s="43">
        <f t="shared" si="5"/>
        <v>8640.0000000000018</v>
      </c>
      <c r="O44" s="43">
        <f t="shared" si="5"/>
        <v>6480.0000000000009</v>
      </c>
      <c r="P44" s="43">
        <f t="shared" si="5"/>
        <v>0</v>
      </c>
    </row>
    <row r="45" spans="1:16" ht="21.75" customHeight="1" thickBot="1" x14ac:dyDescent="0.45">
      <c r="A45" s="9">
        <f>ROW()</f>
        <v>45</v>
      </c>
      <c r="B45" t="s">
        <v>141</v>
      </c>
      <c r="H45" s="41">
        <f>-H42</f>
        <v>-180000</v>
      </c>
      <c r="I45" s="138">
        <f>+I44+I43</f>
        <v>20700</v>
      </c>
      <c r="J45" s="138">
        <f t="shared" ref="J45:P45" si="6">+J44+J43</f>
        <v>20970</v>
      </c>
      <c r="K45" s="138">
        <f t="shared" si="6"/>
        <v>27360</v>
      </c>
      <c r="L45" s="138">
        <f t="shared" si="6"/>
        <v>29808</v>
      </c>
      <c r="M45" s="138">
        <f t="shared" si="6"/>
        <v>31968</v>
      </c>
      <c r="N45" s="138">
        <f t="shared" si="6"/>
        <v>35640</v>
      </c>
      <c r="O45" s="138">
        <f t="shared" si="6"/>
        <v>87480</v>
      </c>
      <c r="P45" s="138">
        <f t="shared" si="6"/>
        <v>0</v>
      </c>
    </row>
    <row r="46" spans="1:16" ht="21.75" customHeight="1" thickTop="1" x14ac:dyDescent="0.4"/>
    <row r="47" spans="1:16" ht="21.75" customHeight="1" x14ac:dyDescent="0.4">
      <c r="A47" s="9">
        <f>ROW()</f>
        <v>47</v>
      </c>
      <c r="B47" t="s">
        <v>30</v>
      </c>
      <c r="H47" s="42"/>
      <c r="I47" s="124">
        <v>3.5000000000000003E-2</v>
      </c>
      <c r="J47" s="124">
        <v>3.5000000000000003E-2</v>
      </c>
      <c r="K47" s="124">
        <v>3.5000000000000003E-2</v>
      </c>
      <c r="L47" s="124">
        <v>3.5000000000000003E-2</v>
      </c>
      <c r="M47" s="124">
        <v>3.5000000000000003E-2</v>
      </c>
      <c r="N47" s="124">
        <v>3.5000000000000003E-2</v>
      </c>
      <c r="O47" s="124">
        <v>3.5000000000000003E-2</v>
      </c>
      <c r="P47" s="124">
        <v>3.5000000000000003E-2</v>
      </c>
    </row>
    <row r="48" spans="1:16" ht="21.75" customHeight="1" x14ac:dyDescent="0.4">
      <c r="A48" s="9">
        <f>ROW()</f>
        <v>48</v>
      </c>
      <c r="B48" t="s">
        <v>31</v>
      </c>
      <c r="F48" s="47"/>
      <c r="I48" s="39">
        <f>+I47+I30</f>
        <v>6.5000000000000002E-2</v>
      </c>
      <c r="J48" s="39">
        <f t="shared" ref="J48:P48" si="7">+J47+J30</f>
        <v>7.0000000000000007E-2</v>
      </c>
      <c r="K48" s="39">
        <f t="shared" si="7"/>
        <v>8.0000000000000016E-2</v>
      </c>
      <c r="L48" s="39">
        <f t="shared" si="7"/>
        <v>8.0000000000000016E-2</v>
      </c>
      <c r="M48" s="39">
        <f t="shared" si="7"/>
        <v>8.0000000000000016E-2</v>
      </c>
      <c r="N48" s="39">
        <f t="shared" si="7"/>
        <v>8.0000000000000016E-2</v>
      </c>
      <c r="O48" s="39">
        <f t="shared" si="7"/>
        <v>8.0000000000000016E-2</v>
      </c>
      <c r="P48" s="39">
        <f t="shared" si="7"/>
        <v>8.0000000000000016E-2</v>
      </c>
    </row>
    <row r="49" spans="1:21" ht="21.75" customHeight="1" x14ac:dyDescent="0.4">
      <c r="F49" s="47"/>
      <c r="I49" s="48"/>
      <c r="J49" s="48"/>
      <c r="K49" s="48"/>
      <c r="L49" s="48"/>
      <c r="M49" s="48"/>
      <c r="N49" s="48"/>
      <c r="O49" s="48"/>
      <c r="P49" s="48"/>
    </row>
    <row r="50" spans="1:21" ht="21.75" customHeight="1" x14ac:dyDescent="0.4">
      <c r="A50" s="9">
        <f>ROW()</f>
        <v>50</v>
      </c>
      <c r="B50" t="s">
        <v>160</v>
      </c>
      <c r="I50" s="124">
        <v>0.05</v>
      </c>
      <c r="J50" s="124">
        <v>0.05</v>
      </c>
      <c r="K50" s="124">
        <v>0.08</v>
      </c>
      <c r="L50" s="124">
        <v>0.1</v>
      </c>
      <c r="M50" s="124">
        <v>0.12</v>
      </c>
      <c r="N50" s="124">
        <v>0.15</v>
      </c>
      <c r="O50" s="124">
        <v>0.45</v>
      </c>
      <c r="P50" s="124"/>
    </row>
    <row r="51" spans="1:21" ht="21.75" customHeight="1" x14ac:dyDescent="0.4">
      <c r="I51" s="48"/>
      <c r="J51" s="48"/>
      <c r="K51" s="48"/>
      <c r="L51" s="48"/>
      <c r="M51" s="48"/>
      <c r="N51" s="48"/>
      <c r="O51" s="48"/>
      <c r="P51" s="48"/>
    </row>
    <row r="52" spans="1:21" ht="21.75" customHeight="1" x14ac:dyDescent="0.4">
      <c r="A52" s="9">
        <f>ROW()</f>
        <v>52</v>
      </c>
      <c r="B52" s="27" t="str">
        <f>+B10</f>
        <v>Term Loan B</v>
      </c>
      <c r="H52" s="42"/>
      <c r="I52" s="42"/>
      <c r="J52" s="42"/>
      <c r="K52" s="42"/>
      <c r="L52" s="42"/>
      <c r="M52" s="42"/>
      <c r="N52" s="42"/>
      <c r="O52" s="42"/>
      <c r="P52" s="42"/>
    </row>
    <row r="53" spans="1:21" ht="21.75" customHeight="1" x14ac:dyDescent="0.4">
      <c r="A53" s="9">
        <f>ROW()</f>
        <v>53</v>
      </c>
      <c r="B53" t="s">
        <v>26</v>
      </c>
      <c r="H53" s="41">
        <f>+D10</f>
        <v>200000</v>
      </c>
      <c r="I53" s="41">
        <f>+H53-I54</f>
        <v>198000</v>
      </c>
      <c r="J53" s="41">
        <f t="shared" ref="J53:P53" si="8">+I53-J54</f>
        <v>196000</v>
      </c>
      <c r="K53" s="41">
        <f t="shared" si="8"/>
        <v>194000</v>
      </c>
      <c r="L53" s="41">
        <f t="shared" si="8"/>
        <v>192000</v>
      </c>
      <c r="M53" s="41">
        <f t="shared" si="8"/>
        <v>190000</v>
      </c>
      <c r="N53" s="41">
        <f t="shared" si="8"/>
        <v>188000</v>
      </c>
      <c r="O53" s="41">
        <f t="shared" si="8"/>
        <v>0</v>
      </c>
      <c r="P53" s="41">
        <f t="shared" si="8"/>
        <v>0</v>
      </c>
    </row>
    <row r="54" spans="1:21" ht="21.75" customHeight="1" x14ac:dyDescent="0.4">
      <c r="A54" s="9">
        <f>ROW()</f>
        <v>54</v>
      </c>
      <c r="B54" t="s">
        <v>27</v>
      </c>
      <c r="H54" s="42"/>
      <c r="I54" s="43">
        <f>+$H$53*I61</f>
        <v>2000</v>
      </c>
      <c r="J54" s="43">
        <f t="shared" ref="J54:P54" si="9">+$H$53*J61</f>
        <v>2000</v>
      </c>
      <c r="K54" s="43">
        <f t="shared" si="9"/>
        <v>2000</v>
      </c>
      <c r="L54" s="43">
        <f t="shared" si="9"/>
        <v>2000</v>
      </c>
      <c r="M54" s="43">
        <f t="shared" si="9"/>
        <v>2000</v>
      </c>
      <c r="N54" s="43">
        <f t="shared" si="9"/>
        <v>2000</v>
      </c>
      <c r="O54" s="43">
        <f t="shared" si="9"/>
        <v>188000</v>
      </c>
      <c r="P54" s="43">
        <f t="shared" si="9"/>
        <v>0</v>
      </c>
      <c r="U54" s="26"/>
    </row>
    <row r="55" spans="1:21" ht="21.75" customHeight="1" x14ac:dyDescent="0.4">
      <c r="A55" s="9">
        <f>ROW()</f>
        <v>55</v>
      </c>
      <c r="B55" t="s">
        <v>28</v>
      </c>
      <c r="H55" s="42"/>
      <c r="I55" s="43">
        <f>+H53*I59</f>
        <v>14000.000000000002</v>
      </c>
      <c r="J55" s="43">
        <f t="shared" ref="J55:P55" si="10">+I53*J59</f>
        <v>14850.000000000002</v>
      </c>
      <c r="K55" s="43">
        <f t="shared" si="10"/>
        <v>16660</v>
      </c>
      <c r="L55" s="43">
        <f t="shared" si="10"/>
        <v>16490</v>
      </c>
      <c r="M55" s="43">
        <f t="shared" si="10"/>
        <v>16320.000000000002</v>
      </c>
      <c r="N55" s="43">
        <f t="shared" si="10"/>
        <v>16150.000000000002</v>
      </c>
      <c r="O55" s="43">
        <f t="shared" si="10"/>
        <v>15980.000000000002</v>
      </c>
      <c r="P55" s="43">
        <f t="shared" si="10"/>
        <v>0</v>
      </c>
    </row>
    <row r="56" spans="1:21" ht="21.75" customHeight="1" thickBot="1" x14ac:dyDescent="0.45">
      <c r="A56" s="9">
        <f>ROW()</f>
        <v>56</v>
      </c>
      <c r="B56" t="s">
        <v>141</v>
      </c>
      <c r="H56" s="41">
        <f>-H53</f>
        <v>-200000</v>
      </c>
      <c r="I56" s="138">
        <f>+I55+I54</f>
        <v>16000.000000000002</v>
      </c>
      <c r="J56" s="138">
        <f t="shared" ref="J56" si="11">+J55+J54</f>
        <v>16850</v>
      </c>
      <c r="K56" s="138">
        <f t="shared" ref="K56" si="12">+K55+K54</f>
        <v>18660</v>
      </c>
      <c r="L56" s="138">
        <f t="shared" ref="L56" si="13">+L55+L54</f>
        <v>18490</v>
      </c>
      <c r="M56" s="138">
        <f t="shared" ref="M56" si="14">+M55+M54</f>
        <v>18320</v>
      </c>
      <c r="N56" s="138">
        <f t="shared" ref="N56" si="15">+N55+N54</f>
        <v>18150</v>
      </c>
      <c r="O56" s="138">
        <f t="shared" ref="O56" si="16">+O55+O54</f>
        <v>203980</v>
      </c>
      <c r="P56" s="138">
        <f t="shared" ref="P56" si="17">+P55+P54</f>
        <v>0</v>
      </c>
    </row>
    <row r="57" spans="1:21" ht="21.75" customHeight="1" thickTop="1" x14ac:dyDescent="0.4">
      <c r="A57" s="9">
        <f>ROW()</f>
        <v>57</v>
      </c>
    </row>
    <row r="58" spans="1:21" ht="21.75" customHeight="1" x14ac:dyDescent="0.4">
      <c r="A58" s="9">
        <f>ROW()</f>
        <v>58</v>
      </c>
      <c r="B58" t="s">
        <v>30</v>
      </c>
      <c r="H58" s="42"/>
      <c r="I58" s="124">
        <v>0.04</v>
      </c>
      <c r="J58" s="124">
        <v>0.04</v>
      </c>
      <c r="K58" s="124">
        <v>0.04</v>
      </c>
      <c r="L58" s="124">
        <v>0.04</v>
      </c>
      <c r="M58" s="124">
        <v>0.04</v>
      </c>
      <c r="N58" s="124">
        <v>0.04</v>
      </c>
      <c r="O58" s="124">
        <v>0.04</v>
      </c>
      <c r="P58" s="124">
        <v>0.04</v>
      </c>
    </row>
    <row r="59" spans="1:21" ht="21.75" customHeight="1" x14ac:dyDescent="0.4">
      <c r="A59" s="9">
        <f>ROW()</f>
        <v>59</v>
      </c>
      <c r="B59" t="s">
        <v>31</v>
      </c>
      <c r="F59" s="47"/>
      <c r="I59" s="39">
        <f>+I58+I30</f>
        <v>7.0000000000000007E-2</v>
      </c>
      <c r="J59" s="39">
        <f t="shared" ref="J59:P59" si="18">+J58+J30</f>
        <v>7.5000000000000011E-2</v>
      </c>
      <c r="K59" s="39">
        <f t="shared" si="18"/>
        <v>8.5000000000000006E-2</v>
      </c>
      <c r="L59" s="39">
        <f t="shared" si="18"/>
        <v>8.5000000000000006E-2</v>
      </c>
      <c r="M59" s="39">
        <f t="shared" si="18"/>
        <v>8.5000000000000006E-2</v>
      </c>
      <c r="N59" s="39">
        <f t="shared" si="18"/>
        <v>8.5000000000000006E-2</v>
      </c>
      <c r="O59" s="39">
        <f t="shared" si="18"/>
        <v>8.5000000000000006E-2</v>
      </c>
      <c r="P59" s="39">
        <f t="shared" si="18"/>
        <v>8.5000000000000006E-2</v>
      </c>
    </row>
    <row r="60" spans="1:21" ht="21.75" customHeight="1" x14ac:dyDescent="0.4">
      <c r="F60" s="47"/>
      <c r="I60" s="48"/>
      <c r="J60" s="48"/>
      <c r="K60" s="48"/>
      <c r="L60" s="48"/>
      <c r="M60" s="48"/>
      <c r="N60" s="48"/>
      <c r="O60" s="48"/>
      <c r="P60" s="48"/>
    </row>
    <row r="61" spans="1:21" ht="21.75" customHeight="1" x14ac:dyDescent="0.4">
      <c r="A61" s="9">
        <f>ROW()</f>
        <v>61</v>
      </c>
      <c r="B61" t="s">
        <v>160</v>
      </c>
      <c r="I61" s="124">
        <v>0.01</v>
      </c>
      <c r="J61" s="124">
        <v>0.01</v>
      </c>
      <c r="K61" s="124">
        <v>0.01</v>
      </c>
      <c r="L61" s="124">
        <v>0.01</v>
      </c>
      <c r="M61" s="124">
        <v>0.01</v>
      </c>
      <c r="N61" s="124">
        <v>0.01</v>
      </c>
      <c r="O61" s="124">
        <v>0.94</v>
      </c>
      <c r="P61" s="124"/>
    </row>
    <row r="62" spans="1:21" ht="21.75" customHeight="1" x14ac:dyDescent="0.4">
      <c r="I62" s="48"/>
      <c r="J62" s="48"/>
      <c r="K62" s="48"/>
      <c r="L62" s="48"/>
      <c r="M62" s="48"/>
      <c r="N62" s="48"/>
      <c r="O62" s="48"/>
      <c r="P62" s="48"/>
    </row>
    <row r="63" spans="1:21" ht="21.75" customHeight="1" x14ac:dyDescent="0.4">
      <c r="A63" s="9">
        <f>ROW()</f>
        <v>63</v>
      </c>
      <c r="B63" s="27" t="str">
        <f>+B12</f>
        <v>Senior Unsecured / Subordinated Notes</v>
      </c>
      <c r="F63" s="49"/>
    </row>
    <row r="64" spans="1:21" ht="21.75" customHeight="1" x14ac:dyDescent="0.4">
      <c r="A64" s="9">
        <f>ROW()</f>
        <v>64</v>
      </c>
      <c r="B64" t="s">
        <v>26</v>
      </c>
      <c r="H64" s="41">
        <f>+D12</f>
        <v>170000</v>
      </c>
      <c r="I64" s="41">
        <f>+H64-I65</f>
        <v>170000</v>
      </c>
      <c r="J64" s="41">
        <f t="shared" ref="J64:P64" si="19">+I64-J65</f>
        <v>170000</v>
      </c>
      <c r="K64" s="41">
        <f t="shared" si="19"/>
        <v>170000</v>
      </c>
      <c r="L64" s="41">
        <f t="shared" si="19"/>
        <v>170000</v>
      </c>
      <c r="M64" s="41">
        <f t="shared" si="19"/>
        <v>170000</v>
      </c>
      <c r="N64" s="41">
        <f t="shared" si="19"/>
        <v>170000</v>
      </c>
      <c r="O64" s="41">
        <f t="shared" si="19"/>
        <v>170000</v>
      </c>
      <c r="P64" s="41">
        <f t="shared" si="19"/>
        <v>0</v>
      </c>
    </row>
    <row r="65" spans="1:17" ht="21.75" customHeight="1" x14ac:dyDescent="0.4">
      <c r="A65" s="9">
        <f>ROW()</f>
        <v>65</v>
      </c>
      <c r="B65" t="s">
        <v>27</v>
      </c>
      <c r="H65" s="42"/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f>+O64</f>
        <v>170000</v>
      </c>
      <c r="Q65" s="132"/>
    </row>
    <row r="66" spans="1:17" ht="21.75" customHeight="1" x14ac:dyDescent="0.4">
      <c r="A66" s="9">
        <f>ROW()</f>
        <v>66</v>
      </c>
      <c r="B66" t="s">
        <v>28</v>
      </c>
      <c r="H66" s="50"/>
      <c r="I66" s="43">
        <f>+H64*I69</f>
        <v>17000</v>
      </c>
      <c r="J66" s="43">
        <f t="shared" ref="J66:P66" si="20">+I64*J69</f>
        <v>17000</v>
      </c>
      <c r="K66" s="43">
        <f t="shared" si="20"/>
        <v>17000</v>
      </c>
      <c r="L66" s="43">
        <f t="shared" si="20"/>
        <v>17000</v>
      </c>
      <c r="M66" s="43">
        <f t="shared" si="20"/>
        <v>17000</v>
      </c>
      <c r="N66" s="43">
        <f t="shared" si="20"/>
        <v>17000</v>
      </c>
      <c r="O66" s="43">
        <f t="shared" si="20"/>
        <v>17000</v>
      </c>
      <c r="P66" s="43">
        <f t="shared" si="20"/>
        <v>17000</v>
      </c>
    </row>
    <row r="67" spans="1:17" ht="21.75" customHeight="1" thickBot="1" x14ac:dyDescent="0.45">
      <c r="A67" s="9">
        <f>ROW()</f>
        <v>67</v>
      </c>
      <c r="B67" t="s">
        <v>141</v>
      </c>
      <c r="H67" s="41">
        <f>-H64</f>
        <v>-170000</v>
      </c>
      <c r="I67" s="138">
        <f>+I66+I65</f>
        <v>17000</v>
      </c>
      <c r="J67" s="138">
        <f t="shared" ref="J67" si="21">+J66+J65</f>
        <v>17000</v>
      </c>
      <c r="K67" s="138">
        <f t="shared" ref="K67" si="22">+K66+K65</f>
        <v>17000</v>
      </c>
      <c r="L67" s="138">
        <f t="shared" ref="L67" si="23">+L66+L65</f>
        <v>17000</v>
      </c>
      <c r="M67" s="138">
        <f t="shared" ref="M67" si="24">+M66+M65</f>
        <v>17000</v>
      </c>
      <c r="N67" s="138">
        <f t="shared" ref="N67" si="25">+N66+N65</f>
        <v>17000</v>
      </c>
      <c r="O67" s="138">
        <f t="shared" ref="O67" si="26">+O66+O65</f>
        <v>17000</v>
      </c>
      <c r="P67" s="138">
        <f t="shared" ref="P67" si="27">+P66+P65</f>
        <v>187000</v>
      </c>
    </row>
    <row r="68" spans="1:17" ht="21.75" customHeight="1" thickTop="1" x14ac:dyDescent="0.4">
      <c r="A68" s="9">
        <f>ROW()</f>
        <v>68</v>
      </c>
    </row>
    <row r="69" spans="1:17" ht="21.75" customHeight="1" x14ac:dyDescent="0.4">
      <c r="A69" s="9">
        <f>ROW()</f>
        <v>69</v>
      </c>
      <c r="B69" t="s">
        <v>31</v>
      </c>
      <c r="I69" s="124">
        <v>0.1</v>
      </c>
      <c r="J69" s="124">
        <f>+I69</f>
        <v>0.1</v>
      </c>
      <c r="K69" s="124">
        <f>+J69</f>
        <v>0.1</v>
      </c>
      <c r="L69" s="124">
        <f t="shared" ref="L69:P69" si="28">+K69</f>
        <v>0.1</v>
      </c>
      <c r="M69" s="124">
        <f t="shared" si="28"/>
        <v>0.1</v>
      </c>
      <c r="N69" s="124">
        <f t="shared" si="28"/>
        <v>0.1</v>
      </c>
      <c r="O69" s="124">
        <f t="shared" si="28"/>
        <v>0.1</v>
      </c>
      <c r="P69" s="124">
        <f t="shared" si="28"/>
        <v>0.1</v>
      </c>
    </row>
    <row r="70" spans="1:17" ht="21.75" customHeight="1" x14ac:dyDescent="0.4">
      <c r="A70" s="9">
        <f>ROW()</f>
        <v>70</v>
      </c>
      <c r="H70" s="42"/>
    </row>
    <row r="71" spans="1:17" ht="21.75" customHeight="1" x14ac:dyDescent="0.4">
      <c r="A71" s="9">
        <f>ROW()</f>
        <v>71</v>
      </c>
      <c r="B71" s="25" t="s">
        <v>33</v>
      </c>
      <c r="H71" s="42"/>
      <c r="I71" s="43">
        <f>+I66+I55+I44</f>
        <v>42700</v>
      </c>
      <c r="J71" s="43">
        <f t="shared" ref="J71:P71" si="29">+J66+J55+J44</f>
        <v>43820</v>
      </c>
      <c r="K71" s="43">
        <f t="shared" si="29"/>
        <v>46620</v>
      </c>
      <c r="L71" s="43">
        <f t="shared" si="29"/>
        <v>45298</v>
      </c>
      <c r="M71" s="43">
        <f t="shared" si="29"/>
        <v>43688</v>
      </c>
      <c r="N71" s="43">
        <f t="shared" si="29"/>
        <v>41790</v>
      </c>
      <c r="O71" s="43">
        <f t="shared" si="29"/>
        <v>39460</v>
      </c>
      <c r="P71" s="43">
        <f t="shared" si="29"/>
        <v>17000</v>
      </c>
    </row>
    <row r="72" spans="1:17" ht="21.75" customHeight="1" x14ac:dyDescent="0.4">
      <c r="A72" s="9">
        <f>ROW()</f>
        <v>72</v>
      </c>
      <c r="B72" s="25" t="s">
        <v>34</v>
      </c>
      <c r="H72" s="42"/>
      <c r="I72" s="43">
        <f>+I65+I54+I43</f>
        <v>11000</v>
      </c>
      <c r="J72" s="43">
        <f t="shared" ref="J72:P72" si="30">+J65+J54+J43</f>
        <v>11000</v>
      </c>
      <c r="K72" s="43">
        <f t="shared" si="30"/>
        <v>16400</v>
      </c>
      <c r="L72" s="43">
        <f t="shared" si="30"/>
        <v>20000</v>
      </c>
      <c r="M72" s="43">
        <f t="shared" si="30"/>
        <v>23600</v>
      </c>
      <c r="N72" s="43">
        <f t="shared" si="30"/>
        <v>29000</v>
      </c>
      <c r="O72" s="43">
        <f t="shared" si="30"/>
        <v>269000</v>
      </c>
      <c r="P72" s="43">
        <f t="shared" si="30"/>
        <v>170000</v>
      </c>
    </row>
    <row r="73" spans="1:17" ht="21.75" customHeight="1" thickBot="1" x14ac:dyDescent="0.45">
      <c r="B73" t="s">
        <v>141</v>
      </c>
      <c r="H73" s="42"/>
      <c r="I73" s="138">
        <f>+I72+I71</f>
        <v>53700</v>
      </c>
      <c r="J73" s="138">
        <f t="shared" ref="J73" si="31">+J72+J71</f>
        <v>54820</v>
      </c>
      <c r="K73" s="138">
        <f t="shared" ref="K73" si="32">+K72+K71</f>
        <v>63020</v>
      </c>
      <c r="L73" s="138">
        <f t="shared" ref="L73" si="33">+L72+L71</f>
        <v>65298</v>
      </c>
      <c r="M73" s="138">
        <f t="shared" ref="M73" si="34">+M72+M71</f>
        <v>67288</v>
      </c>
      <c r="N73" s="138">
        <f t="shared" ref="N73" si="35">+N72+N71</f>
        <v>70790</v>
      </c>
      <c r="O73" s="138">
        <f t="shared" ref="O73" si="36">+O72+O71</f>
        <v>308460</v>
      </c>
      <c r="P73" s="138">
        <f t="shared" ref="P73" si="37">+P72+P71</f>
        <v>187000</v>
      </c>
    </row>
    <row r="74" spans="1:17" ht="21.75" customHeight="1" thickTop="1" x14ac:dyDescent="0.4">
      <c r="A74" s="9">
        <f>ROW()</f>
        <v>74</v>
      </c>
      <c r="B74" s="25" t="s">
        <v>35</v>
      </c>
      <c r="H74" s="42"/>
      <c r="I74" s="41">
        <f>+I64+I53+I42</f>
        <v>539000</v>
      </c>
      <c r="J74" s="41">
        <f t="shared" ref="J74:P74" si="38">+J64+J53+J42</f>
        <v>528000</v>
      </c>
      <c r="K74" s="41">
        <f t="shared" si="38"/>
        <v>511600</v>
      </c>
      <c r="L74" s="41">
        <f t="shared" si="38"/>
        <v>491600</v>
      </c>
      <c r="M74" s="41">
        <f t="shared" si="38"/>
        <v>468000</v>
      </c>
      <c r="N74" s="41">
        <f t="shared" si="38"/>
        <v>439000</v>
      </c>
      <c r="O74" s="41">
        <f t="shared" si="38"/>
        <v>170000</v>
      </c>
      <c r="P74" s="41">
        <f t="shared" si="38"/>
        <v>0</v>
      </c>
    </row>
    <row r="75" spans="1:17" ht="21.75" customHeight="1" x14ac:dyDescent="0.4">
      <c r="A75" s="9">
        <f>ROW()</f>
        <v>75</v>
      </c>
      <c r="B75" s="25" t="s">
        <v>36</v>
      </c>
      <c r="H75" s="42"/>
      <c r="I75" s="51">
        <f>+I53+I42</f>
        <v>369000</v>
      </c>
      <c r="J75" s="51">
        <f t="shared" ref="J75:P75" si="39">+J53+J42</f>
        <v>358000</v>
      </c>
      <c r="K75" s="51">
        <f t="shared" si="39"/>
        <v>341600</v>
      </c>
      <c r="L75" s="51">
        <f t="shared" si="39"/>
        <v>321600</v>
      </c>
      <c r="M75" s="51">
        <f t="shared" si="39"/>
        <v>298000</v>
      </c>
      <c r="N75" s="51">
        <f t="shared" si="39"/>
        <v>269000</v>
      </c>
      <c r="O75" s="51">
        <f t="shared" si="39"/>
        <v>0</v>
      </c>
      <c r="P75" s="51">
        <f t="shared" si="39"/>
        <v>0</v>
      </c>
    </row>
    <row r="76" spans="1:17" ht="21.75" customHeight="1" x14ac:dyDescent="0.4">
      <c r="A76" s="9">
        <f>ROW()</f>
        <v>76</v>
      </c>
      <c r="B76" s="25"/>
      <c r="H76" s="42"/>
      <c r="I76" s="29"/>
      <c r="J76" s="29"/>
      <c r="K76" s="29"/>
      <c r="L76" s="29"/>
      <c r="M76" s="29"/>
      <c r="N76" s="29"/>
      <c r="O76" s="29"/>
      <c r="P76" s="29"/>
    </row>
    <row r="77" spans="1:17" ht="21.75" customHeight="1" x14ac:dyDescent="0.4">
      <c r="I77" s="47"/>
      <c r="J77" s="47"/>
      <c r="K77" s="47"/>
      <c r="L77" s="47"/>
      <c r="M77" s="47"/>
    </row>
    <row r="78" spans="1:17" ht="12" customHeight="1" x14ac:dyDescent="0.4">
      <c r="A78" s="6"/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7" ht="21.75" customHeight="1" x14ac:dyDescent="0.55000000000000004">
      <c r="A79" s="9">
        <f>ROW()</f>
        <v>79</v>
      </c>
      <c r="B79" s="34" t="s">
        <v>37</v>
      </c>
      <c r="C79" s="12"/>
      <c r="D79" s="12"/>
      <c r="E79" s="12"/>
      <c r="F79" s="12"/>
      <c r="G79" s="52"/>
      <c r="H79" s="52"/>
      <c r="I79" s="52"/>
      <c r="J79" s="52"/>
      <c r="K79" s="52"/>
      <c r="L79" s="52"/>
      <c r="M79" s="52"/>
      <c r="N79" s="52"/>
      <c r="O79" s="52"/>
      <c r="P79" s="52"/>
    </row>
    <row r="80" spans="1:17" ht="21.75" customHeight="1" x14ac:dyDescent="0.5">
      <c r="A80" s="9">
        <f>ROW()</f>
        <v>80</v>
      </c>
      <c r="B80" s="35" t="s">
        <v>18</v>
      </c>
      <c r="C80" s="36"/>
      <c r="D80" s="36"/>
      <c r="E80" s="36"/>
      <c r="F80" s="36"/>
      <c r="G80" s="53"/>
      <c r="H80" s="53"/>
      <c r="I80" s="53"/>
      <c r="J80" s="53"/>
      <c r="K80" s="53"/>
      <c r="L80" s="53"/>
      <c r="M80" s="53"/>
    </row>
    <row r="81" spans="1:16" ht="30" customHeight="1" x14ac:dyDescent="0.4">
      <c r="A81" s="9">
        <f>ROW()</f>
        <v>81</v>
      </c>
      <c r="C81" s="54" t="s">
        <v>38</v>
      </c>
      <c r="D81" s="38"/>
      <c r="E81" s="55" t="s">
        <v>39</v>
      </c>
      <c r="F81" s="55" t="s">
        <v>40</v>
      </c>
      <c r="G81" s="53"/>
      <c r="H81" s="56" t="s">
        <v>41</v>
      </c>
      <c r="I81" s="53"/>
      <c r="J81" s="53"/>
      <c r="K81" s="53"/>
      <c r="L81" s="53"/>
      <c r="M81" s="53"/>
    </row>
    <row r="82" spans="1:16" ht="21.75" customHeight="1" thickBot="1" x14ac:dyDescent="0.45">
      <c r="A82" s="9">
        <f>ROW()</f>
        <v>82</v>
      </c>
      <c r="C82" s="127">
        <f>+H82</f>
        <v>2018</v>
      </c>
      <c r="D82" s="38"/>
      <c r="E82" s="57"/>
      <c r="F82" s="57"/>
      <c r="G82" s="53"/>
      <c r="H82" s="127">
        <f>+H28</f>
        <v>2018</v>
      </c>
      <c r="I82" s="127">
        <f>+H82+1</f>
        <v>2019</v>
      </c>
      <c r="J82" s="127">
        <f t="shared" ref="J82:P82" si="40">+I82+1</f>
        <v>2020</v>
      </c>
      <c r="K82" s="127">
        <f t="shared" si="40"/>
        <v>2021</v>
      </c>
      <c r="L82" s="127">
        <f t="shared" si="40"/>
        <v>2022</v>
      </c>
      <c r="M82" s="127">
        <f t="shared" si="40"/>
        <v>2023</v>
      </c>
      <c r="N82" s="127">
        <f t="shared" si="40"/>
        <v>2024</v>
      </c>
      <c r="O82" s="127">
        <f t="shared" si="40"/>
        <v>2025</v>
      </c>
      <c r="P82" s="127">
        <f t="shared" si="40"/>
        <v>2026</v>
      </c>
    </row>
    <row r="83" spans="1:16" ht="21.75" customHeight="1" x14ac:dyDescent="0.4">
      <c r="A83" s="9">
        <f>ROW()</f>
        <v>83</v>
      </c>
      <c r="B83" s="58" t="s">
        <v>42</v>
      </c>
      <c r="C83" s="59"/>
      <c r="D83" s="60"/>
      <c r="E83" s="61"/>
      <c r="F83" s="61"/>
      <c r="G83" s="42"/>
      <c r="H83" s="62"/>
      <c r="I83" s="62"/>
      <c r="J83" s="62"/>
      <c r="K83" s="62"/>
      <c r="L83" s="62"/>
      <c r="M83" s="62"/>
      <c r="N83" s="62"/>
      <c r="O83" s="62"/>
      <c r="P83" s="62"/>
    </row>
    <row r="84" spans="1:16" ht="21.75" customHeight="1" x14ac:dyDescent="0.4">
      <c r="A84" s="9">
        <f>ROW()</f>
        <v>84</v>
      </c>
      <c r="B84" s="63" t="s">
        <v>7</v>
      </c>
      <c r="C84" s="46">
        <v>50000</v>
      </c>
      <c r="D84" s="64"/>
      <c r="E84" s="65"/>
      <c r="F84" s="65"/>
      <c r="H84" s="43">
        <f>+C84+E84--F84</f>
        <v>50000</v>
      </c>
      <c r="I84" s="43">
        <f>+H84+I217</f>
        <v>78822.482857142881</v>
      </c>
      <c r="J84" s="43">
        <f t="shared" ref="J84:P84" si="41">+I84+J217</f>
        <v>106874.29280228569</v>
      </c>
      <c r="K84" s="43">
        <f t="shared" si="41"/>
        <v>133023.06028297415</v>
      </c>
      <c r="L84" s="43">
        <f t="shared" si="41"/>
        <v>162297.25497109449</v>
      </c>
      <c r="M84" s="43">
        <f t="shared" si="41"/>
        <v>195365.2840430903</v>
      </c>
      <c r="N84" s="43">
        <f t="shared" si="41"/>
        <v>231133.99728693208</v>
      </c>
      <c r="O84" s="43">
        <f t="shared" si="41"/>
        <v>35849.296642173809</v>
      </c>
      <c r="P84" s="43">
        <f t="shared" si="41"/>
        <v>-39569.573648081729</v>
      </c>
    </row>
    <row r="85" spans="1:16" ht="21.75" customHeight="1" x14ac:dyDescent="0.4">
      <c r="A85" s="9">
        <f>ROW()</f>
        <v>85</v>
      </c>
      <c r="B85" s="63" t="s">
        <v>43</v>
      </c>
      <c r="C85" s="46">
        <v>80000</v>
      </c>
      <c r="D85" s="64"/>
      <c r="E85" s="65"/>
      <c r="F85" s="65"/>
      <c r="H85" s="43">
        <f t="shared" ref="H85:H87" si="42">+C85+E85--F85</f>
        <v>80000</v>
      </c>
      <c r="I85" s="43">
        <f>+I142/365*I152</f>
        <v>88865.753424657523</v>
      </c>
      <c r="J85" s="43">
        <f t="shared" ref="J85:P85" si="43">+J142/365*J152</f>
        <v>96081.652602739734</v>
      </c>
      <c r="K85" s="43">
        <f t="shared" si="43"/>
        <v>103883.48279408221</v>
      </c>
      <c r="L85" s="43">
        <f t="shared" si="43"/>
        <v>112318.82159696172</v>
      </c>
      <c r="M85" s="43">
        <f t="shared" si="43"/>
        <v>121439.10991063499</v>
      </c>
      <c r="N85" s="43">
        <f t="shared" si="43"/>
        <v>131299.96563537855</v>
      </c>
      <c r="O85" s="43">
        <f t="shared" si="43"/>
        <v>141961.5228449713</v>
      </c>
      <c r="P85" s="43">
        <f t="shared" si="43"/>
        <v>153488.79849998298</v>
      </c>
    </row>
    <row r="86" spans="1:16" ht="21.75" customHeight="1" x14ac:dyDescent="0.4">
      <c r="A86" s="9">
        <f>ROW()</f>
        <v>86</v>
      </c>
      <c r="B86" s="63" t="s">
        <v>44</v>
      </c>
      <c r="C86" s="46">
        <v>105000</v>
      </c>
      <c r="D86" s="64"/>
      <c r="E86" s="65"/>
      <c r="F86" s="65"/>
      <c r="H86" s="43">
        <f t="shared" si="42"/>
        <v>105000</v>
      </c>
      <c r="I86" s="43">
        <f>+I143/365*I155</f>
        <v>105898.35616438356</v>
      </c>
      <c r="J86" s="43">
        <f t="shared" ref="J86:P86" si="44">+J143/365*J155</f>
        <v>114497.30268493152</v>
      </c>
      <c r="K86" s="43">
        <f t="shared" si="44"/>
        <v>123794.48366294797</v>
      </c>
      <c r="L86" s="43">
        <f t="shared" si="44"/>
        <v>133846.59573637939</v>
      </c>
      <c r="M86" s="43">
        <f t="shared" si="44"/>
        <v>144714.93931017336</v>
      </c>
      <c r="N86" s="43">
        <f t="shared" si="44"/>
        <v>156465.79238215944</v>
      </c>
      <c r="O86" s="43">
        <f t="shared" si="44"/>
        <v>169170.8147235908</v>
      </c>
      <c r="P86" s="43">
        <f t="shared" si="44"/>
        <v>182907.48487914639</v>
      </c>
    </row>
    <row r="87" spans="1:16" ht="21.75" customHeight="1" x14ac:dyDescent="0.4">
      <c r="A87" s="9">
        <f>ROW()</f>
        <v>87</v>
      </c>
      <c r="B87" s="63" t="s">
        <v>45</v>
      </c>
      <c r="C87" s="46">
        <v>10000</v>
      </c>
      <c r="D87" s="64"/>
      <c r="E87" s="65"/>
      <c r="F87" s="65"/>
      <c r="H87" s="43">
        <f t="shared" si="42"/>
        <v>10000</v>
      </c>
      <c r="I87" s="43">
        <f>+I144*I152</f>
        <v>10812</v>
      </c>
      <c r="J87" s="43">
        <f t="shared" ref="J87:P87" si="45">+J144*J152</f>
        <v>11689.934400000002</v>
      </c>
      <c r="K87" s="43">
        <f t="shared" si="45"/>
        <v>12639.157073280003</v>
      </c>
      <c r="L87" s="43">
        <f t="shared" si="45"/>
        <v>13665.456627630343</v>
      </c>
      <c r="M87" s="43">
        <f t="shared" si="45"/>
        <v>14775.091705793924</v>
      </c>
      <c r="N87" s="43">
        <f t="shared" si="45"/>
        <v>15974.82915230439</v>
      </c>
      <c r="O87" s="43">
        <f t="shared" si="45"/>
        <v>17271.985279471508</v>
      </c>
      <c r="P87" s="43">
        <f t="shared" si="45"/>
        <v>18674.470484164598</v>
      </c>
    </row>
    <row r="88" spans="1:16" ht="21.75" customHeight="1" thickBot="1" x14ac:dyDescent="0.45">
      <c r="A88" s="9">
        <f>ROW()</f>
        <v>88</v>
      </c>
      <c r="B88" s="58" t="s">
        <v>46</v>
      </c>
      <c r="C88" s="22">
        <f>SUM(C84:C87)</f>
        <v>245000</v>
      </c>
      <c r="D88" s="63"/>
      <c r="E88" s="63"/>
      <c r="F88" s="63"/>
      <c r="H88" s="22">
        <f>SUM(H84:H87)</f>
        <v>245000</v>
      </c>
      <c r="I88" s="22">
        <f>SUM(I84:I87)</f>
        <v>284398.59244618396</v>
      </c>
      <c r="J88" s="22">
        <f t="shared" ref="J88:P88" si="46">SUM(J84:J87)</f>
        <v>329143.18248995696</v>
      </c>
      <c r="K88" s="22">
        <f t="shared" si="46"/>
        <v>373340.18381328433</v>
      </c>
      <c r="L88" s="22">
        <f t="shared" si="46"/>
        <v>422128.12893206591</v>
      </c>
      <c r="M88" s="22">
        <f t="shared" si="46"/>
        <v>476294.42496969254</v>
      </c>
      <c r="N88" s="22">
        <f t="shared" si="46"/>
        <v>534874.58445677452</v>
      </c>
      <c r="O88" s="22">
        <f t="shared" si="46"/>
        <v>364253.61949020741</v>
      </c>
      <c r="P88" s="22">
        <f t="shared" si="46"/>
        <v>315501.18021521223</v>
      </c>
    </row>
    <row r="89" spans="1:16" ht="21.75" customHeight="1" thickTop="1" x14ac:dyDescent="0.4">
      <c r="A89" s="9">
        <f>ROW()</f>
        <v>89</v>
      </c>
      <c r="B89" s="63"/>
      <c r="C89" s="63"/>
      <c r="D89" s="63"/>
      <c r="E89" s="63"/>
      <c r="F89" s="63"/>
      <c r="H89" s="62"/>
      <c r="I89" s="62"/>
      <c r="J89" s="62"/>
      <c r="K89" s="62"/>
      <c r="L89" s="62"/>
      <c r="M89" s="62"/>
      <c r="N89" s="62"/>
      <c r="O89" s="62"/>
      <c r="P89" s="62"/>
    </row>
    <row r="90" spans="1:16" ht="21.75" customHeight="1" x14ac:dyDescent="0.4">
      <c r="A90" s="9">
        <f>ROW()</f>
        <v>90</v>
      </c>
      <c r="B90" s="63" t="s">
        <v>47</v>
      </c>
      <c r="C90" s="46">
        <v>0</v>
      </c>
      <c r="D90" s="63"/>
      <c r="E90" s="16">
        <f>+F116-SUM(E84:E87)-SUM(E91:E115)</f>
        <v>310000</v>
      </c>
      <c r="F90" s="16"/>
      <c r="H90" s="43">
        <f t="shared" ref="H90:H93" si="47">+C90+E90--F90</f>
        <v>310000</v>
      </c>
      <c r="I90" s="43">
        <f>+H90</f>
        <v>310000</v>
      </c>
      <c r="J90" s="43">
        <f t="shared" ref="J90:P90" si="48">+I90</f>
        <v>310000</v>
      </c>
      <c r="K90" s="43">
        <f t="shared" si="48"/>
        <v>310000</v>
      </c>
      <c r="L90" s="43">
        <f t="shared" si="48"/>
        <v>310000</v>
      </c>
      <c r="M90" s="43">
        <f t="shared" si="48"/>
        <v>310000</v>
      </c>
      <c r="N90" s="43">
        <f t="shared" si="48"/>
        <v>310000</v>
      </c>
      <c r="O90" s="43">
        <f t="shared" si="48"/>
        <v>310000</v>
      </c>
      <c r="P90" s="43">
        <f t="shared" si="48"/>
        <v>310000</v>
      </c>
    </row>
    <row r="91" spans="1:16" ht="21.75" customHeight="1" x14ac:dyDescent="0.4">
      <c r="A91" s="9">
        <f>ROW()</f>
        <v>91</v>
      </c>
      <c r="B91" s="63" t="s">
        <v>48</v>
      </c>
      <c r="C91" s="46">
        <v>0</v>
      </c>
      <c r="D91" s="63"/>
      <c r="E91" s="16">
        <f>+O11</f>
        <v>50000</v>
      </c>
      <c r="F91" s="16"/>
      <c r="H91" s="43">
        <f t="shared" si="47"/>
        <v>50000</v>
      </c>
      <c r="I91" s="43">
        <f>+H91-I186</f>
        <v>42857.142857142855</v>
      </c>
      <c r="J91" s="43">
        <f t="shared" ref="J91:P91" si="49">+I91-J186</f>
        <v>35714.28571428571</v>
      </c>
      <c r="K91" s="43">
        <f t="shared" si="49"/>
        <v>28571.428571428565</v>
      </c>
      <c r="L91" s="43">
        <f t="shared" si="49"/>
        <v>21428.57142857142</v>
      </c>
      <c r="M91" s="43">
        <f t="shared" si="49"/>
        <v>14285.714285714277</v>
      </c>
      <c r="N91" s="43">
        <f t="shared" si="49"/>
        <v>7142.857142857134</v>
      </c>
      <c r="O91" s="43">
        <f t="shared" si="49"/>
        <v>-9.0949470177292824E-12</v>
      </c>
      <c r="P91" s="43">
        <f t="shared" si="49"/>
        <v>-9.0949470177292824E-12</v>
      </c>
    </row>
    <row r="92" spans="1:16" ht="21.75" customHeight="1" x14ac:dyDescent="0.4">
      <c r="A92" s="9">
        <f>ROW()</f>
        <v>92</v>
      </c>
      <c r="B92" s="63" t="s">
        <v>49</v>
      </c>
      <c r="C92" s="46">
        <v>150000</v>
      </c>
      <c r="D92" s="63"/>
      <c r="E92" s="16"/>
      <c r="F92" s="16"/>
      <c r="H92" s="43">
        <f t="shared" si="47"/>
        <v>150000</v>
      </c>
      <c r="I92" s="43">
        <f>+H92-I201-I163</f>
        <v>150000</v>
      </c>
      <c r="J92" s="43">
        <f t="shared" ref="J92:P92" si="50">+I92-J201-J163</f>
        <v>150000</v>
      </c>
      <c r="K92" s="43">
        <f t="shared" si="50"/>
        <v>150000</v>
      </c>
      <c r="L92" s="43">
        <f t="shared" si="50"/>
        <v>150000</v>
      </c>
      <c r="M92" s="43">
        <f t="shared" si="50"/>
        <v>150000</v>
      </c>
      <c r="N92" s="43">
        <f t="shared" si="50"/>
        <v>150000</v>
      </c>
      <c r="O92" s="43">
        <f t="shared" si="50"/>
        <v>150000</v>
      </c>
      <c r="P92" s="43">
        <f t="shared" si="50"/>
        <v>150000</v>
      </c>
    </row>
    <row r="93" spans="1:16" ht="21.75" customHeight="1" x14ac:dyDescent="0.4">
      <c r="A93" s="9">
        <f>ROW()</f>
        <v>93</v>
      </c>
      <c r="B93" s="63" t="s">
        <v>50</v>
      </c>
      <c r="C93" s="46">
        <v>450000</v>
      </c>
      <c r="D93" s="63"/>
      <c r="E93" s="16"/>
      <c r="F93" s="16"/>
      <c r="H93" s="43">
        <f t="shared" si="47"/>
        <v>450000</v>
      </c>
      <c r="I93" s="43">
        <f>+H93</f>
        <v>450000</v>
      </c>
      <c r="J93" s="43">
        <f t="shared" ref="J93:P93" si="51">+I93</f>
        <v>450000</v>
      </c>
      <c r="K93" s="43">
        <f t="shared" si="51"/>
        <v>450000</v>
      </c>
      <c r="L93" s="43">
        <f t="shared" si="51"/>
        <v>450000</v>
      </c>
      <c r="M93" s="43">
        <f t="shared" si="51"/>
        <v>450000</v>
      </c>
      <c r="N93" s="43">
        <f t="shared" si="51"/>
        <v>450000</v>
      </c>
      <c r="O93" s="43">
        <f t="shared" si="51"/>
        <v>450000</v>
      </c>
      <c r="P93" s="43">
        <f t="shared" si="51"/>
        <v>450000</v>
      </c>
    </row>
    <row r="94" spans="1:16" ht="21.75" customHeight="1" thickBot="1" x14ac:dyDescent="0.45">
      <c r="A94" s="9">
        <f>ROW()</f>
        <v>94</v>
      </c>
      <c r="B94" s="58" t="s">
        <v>51</v>
      </c>
      <c r="C94" s="67">
        <f>SUM(C88:C93)</f>
        <v>845000</v>
      </c>
      <c r="D94" s="63"/>
      <c r="E94" s="63"/>
      <c r="F94" s="63"/>
      <c r="H94" s="67">
        <f>SUM(H88:H93)</f>
        <v>1205000</v>
      </c>
      <c r="I94" s="67">
        <f>SUM(I88:I93)</f>
        <v>1237255.735303327</v>
      </c>
      <c r="J94" s="67">
        <f t="shared" ref="J94:P94" si="52">SUM(J88:J93)</f>
        <v>1274857.4682042426</v>
      </c>
      <c r="K94" s="67">
        <f t="shared" si="52"/>
        <v>1311911.6123847128</v>
      </c>
      <c r="L94" s="67">
        <f t="shared" si="52"/>
        <v>1353556.7003606374</v>
      </c>
      <c r="M94" s="67">
        <f t="shared" si="52"/>
        <v>1400580.1392554068</v>
      </c>
      <c r="N94" s="67">
        <f t="shared" si="52"/>
        <v>1452017.4415996317</v>
      </c>
      <c r="O94" s="67">
        <f t="shared" si="52"/>
        <v>1274253.6194902074</v>
      </c>
      <c r="P94" s="67">
        <f t="shared" si="52"/>
        <v>1225501.1802152123</v>
      </c>
    </row>
    <row r="95" spans="1:16" ht="21.75" customHeight="1" thickTop="1" x14ac:dyDescent="0.4">
      <c r="A95" s="9">
        <f>ROW()</f>
        <v>95</v>
      </c>
      <c r="B95" s="63"/>
      <c r="C95" s="63"/>
      <c r="D95" s="63"/>
      <c r="E95" s="63"/>
      <c r="F95" s="63"/>
      <c r="H95" s="62"/>
      <c r="I95" s="62"/>
      <c r="J95" s="62"/>
      <c r="K95" s="62"/>
      <c r="L95" s="62"/>
      <c r="M95" s="62"/>
      <c r="N95" s="62"/>
      <c r="O95" s="62"/>
      <c r="P95" s="62"/>
    </row>
    <row r="96" spans="1:16" ht="21.75" customHeight="1" x14ac:dyDescent="0.4">
      <c r="A96" s="9">
        <f>ROW()</f>
        <v>96</v>
      </c>
      <c r="B96" s="58" t="s">
        <v>52</v>
      </c>
      <c r="C96" s="63"/>
      <c r="D96" s="63"/>
      <c r="E96" s="63"/>
      <c r="F96" s="63"/>
      <c r="H96" s="62"/>
      <c r="I96" s="62"/>
      <c r="J96" s="62"/>
      <c r="K96" s="62"/>
      <c r="L96" s="62"/>
      <c r="M96" s="62"/>
      <c r="N96" s="62"/>
      <c r="O96" s="62"/>
      <c r="P96" s="62"/>
    </row>
    <row r="97" spans="1:16" ht="21.75" customHeight="1" x14ac:dyDescent="0.4">
      <c r="A97" s="9">
        <f>ROW()</f>
        <v>97</v>
      </c>
      <c r="B97" s="63" t="s">
        <v>53</v>
      </c>
      <c r="C97" s="46">
        <v>30000</v>
      </c>
      <c r="D97" s="63"/>
      <c r="E97" s="16"/>
      <c r="F97" s="16"/>
      <c r="H97" s="43">
        <f>+C97+F97-E97</f>
        <v>30000</v>
      </c>
      <c r="I97" s="43">
        <f>+I145/365*I155</f>
        <v>32584.109589041094</v>
      </c>
      <c r="J97" s="43">
        <f t="shared" ref="J97:P97" si="53">+J145/365*J155</f>
        <v>35229.939287671237</v>
      </c>
      <c r="K97" s="43">
        <f t="shared" si="53"/>
        <v>38090.610357830148</v>
      </c>
      <c r="L97" s="43">
        <f t="shared" si="53"/>
        <v>41183.567918885965</v>
      </c>
      <c r="M97" s="43">
        <f t="shared" si="53"/>
        <v>44527.673633899496</v>
      </c>
      <c r="N97" s="43">
        <f t="shared" si="53"/>
        <v>48143.320732972134</v>
      </c>
      <c r="O97" s="43">
        <f t="shared" si="53"/>
        <v>52052.558376489476</v>
      </c>
      <c r="P97" s="43">
        <f t="shared" si="53"/>
        <v>56279.226116660429</v>
      </c>
    </row>
    <row r="98" spans="1:16" ht="21.75" customHeight="1" x14ac:dyDescent="0.4">
      <c r="A98" s="9">
        <f>ROW()</f>
        <v>98</v>
      </c>
      <c r="B98" s="63" t="s">
        <v>54</v>
      </c>
      <c r="C98" s="46">
        <v>15000</v>
      </c>
      <c r="D98" s="63"/>
      <c r="E98" s="16"/>
      <c r="F98" s="16"/>
      <c r="H98" s="43">
        <f>+C98+F98-E98</f>
        <v>15000</v>
      </c>
      <c r="I98" s="43">
        <f>+I146*I152</f>
        <v>16218</v>
      </c>
      <c r="J98" s="43">
        <f t="shared" ref="J98:P98" si="54">+J146*J152</f>
        <v>17534.901600000001</v>
      </c>
      <c r="K98" s="43">
        <f t="shared" si="54"/>
        <v>18958.735609920004</v>
      </c>
      <c r="L98" s="43">
        <f t="shared" si="54"/>
        <v>20498.184941445514</v>
      </c>
      <c r="M98" s="43">
        <f t="shared" si="54"/>
        <v>22162.637558690887</v>
      </c>
      <c r="N98" s="43">
        <f t="shared" si="54"/>
        <v>23962.243728456586</v>
      </c>
      <c r="O98" s="43">
        <f t="shared" si="54"/>
        <v>25907.977919207264</v>
      </c>
      <c r="P98" s="43">
        <f t="shared" si="54"/>
        <v>28011.705726246895</v>
      </c>
    </row>
    <row r="99" spans="1:16" ht="21.75" customHeight="1" thickBot="1" x14ac:dyDescent="0.45">
      <c r="A99" s="9">
        <f>ROW()</f>
        <v>99</v>
      </c>
      <c r="B99" s="58" t="s">
        <v>55</v>
      </c>
      <c r="C99" s="22">
        <f>+C98+C97</f>
        <v>45000</v>
      </c>
      <c r="D99" s="63"/>
      <c r="E99" s="63"/>
      <c r="F99" s="63"/>
      <c r="H99" s="22">
        <f>+H98+H97</f>
        <v>45000</v>
      </c>
      <c r="I99" s="22">
        <f>+I98+I97</f>
        <v>48802.109589041094</v>
      </c>
      <c r="J99" s="22">
        <f t="shared" ref="J99:P99" si="55">+J98+J97</f>
        <v>52764.840887671235</v>
      </c>
      <c r="K99" s="22">
        <f t="shared" si="55"/>
        <v>57049.345967750152</v>
      </c>
      <c r="L99" s="22">
        <f t="shared" si="55"/>
        <v>61681.752860331479</v>
      </c>
      <c r="M99" s="22">
        <f t="shared" si="55"/>
        <v>66690.31119259038</v>
      </c>
      <c r="N99" s="22">
        <f t="shared" si="55"/>
        <v>72105.564461428716</v>
      </c>
      <c r="O99" s="22">
        <f t="shared" si="55"/>
        <v>77960.536295696744</v>
      </c>
      <c r="P99" s="22">
        <f t="shared" si="55"/>
        <v>84290.931842907332</v>
      </c>
    </row>
    <row r="100" spans="1:16" ht="21.75" customHeight="1" thickTop="1" x14ac:dyDescent="0.4">
      <c r="A100" s="9">
        <f>ROW()</f>
        <v>100</v>
      </c>
      <c r="B100" s="63"/>
      <c r="C100" s="63"/>
      <c r="D100" s="63"/>
      <c r="E100" s="63"/>
      <c r="F100" s="63"/>
      <c r="H100" s="62"/>
      <c r="I100" s="62"/>
      <c r="J100" s="62"/>
      <c r="K100" s="62"/>
      <c r="L100" s="62"/>
      <c r="M100" s="62"/>
      <c r="N100" s="62"/>
      <c r="O100" s="62"/>
      <c r="P100" s="62"/>
    </row>
    <row r="101" spans="1:16" ht="21.75" customHeight="1" x14ac:dyDescent="0.4">
      <c r="A101" s="9">
        <f>ROW()</f>
        <v>101</v>
      </c>
      <c r="B101" s="63" t="s">
        <v>56</v>
      </c>
      <c r="C101" s="46">
        <v>320000</v>
      </c>
      <c r="D101" s="63"/>
      <c r="E101" s="16">
        <f>+C101</f>
        <v>320000</v>
      </c>
      <c r="F101" s="16"/>
      <c r="H101" s="43">
        <f t="shared" ref="H101:H105" si="56">+C101+F101-E101</f>
        <v>0</v>
      </c>
      <c r="I101" s="43">
        <f>+H101</f>
        <v>0</v>
      </c>
      <c r="J101" s="43">
        <f t="shared" ref="J101:P101" si="57">+I101</f>
        <v>0</v>
      </c>
      <c r="K101" s="43">
        <f t="shared" si="57"/>
        <v>0</v>
      </c>
      <c r="L101" s="43">
        <f t="shared" si="57"/>
        <v>0</v>
      </c>
      <c r="M101" s="43">
        <f t="shared" si="57"/>
        <v>0</v>
      </c>
      <c r="N101" s="43">
        <f t="shared" si="57"/>
        <v>0</v>
      </c>
      <c r="O101" s="43">
        <f t="shared" si="57"/>
        <v>0</v>
      </c>
      <c r="P101" s="43">
        <f t="shared" si="57"/>
        <v>0</v>
      </c>
    </row>
    <row r="102" spans="1:16" ht="21.75" customHeight="1" x14ac:dyDescent="0.4">
      <c r="A102" s="9">
        <f>ROW()</f>
        <v>102</v>
      </c>
      <c r="B102" s="63" t="str">
        <f>+B8</f>
        <v>Revolver ($100 million)</v>
      </c>
      <c r="C102" s="46"/>
      <c r="D102" s="63"/>
      <c r="E102" s="16"/>
      <c r="F102" s="16">
        <f>+D8</f>
        <v>0</v>
      </c>
      <c r="H102" s="43">
        <f t="shared" si="56"/>
        <v>0</v>
      </c>
      <c r="I102" s="43">
        <f>+H102</f>
        <v>0</v>
      </c>
      <c r="J102" s="43">
        <f t="shared" ref="J102:P102" si="58">+I102</f>
        <v>0</v>
      </c>
      <c r="K102" s="43">
        <f t="shared" si="58"/>
        <v>0</v>
      </c>
      <c r="L102" s="43">
        <f t="shared" si="58"/>
        <v>0</v>
      </c>
      <c r="M102" s="43">
        <f t="shared" si="58"/>
        <v>0</v>
      </c>
      <c r="N102" s="43">
        <f t="shared" si="58"/>
        <v>0</v>
      </c>
      <c r="O102" s="43">
        <f t="shared" si="58"/>
        <v>0</v>
      </c>
      <c r="P102" s="43">
        <f t="shared" si="58"/>
        <v>0</v>
      </c>
    </row>
    <row r="103" spans="1:16" ht="21.75" customHeight="1" x14ac:dyDescent="0.4">
      <c r="A103" s="9">
        <f>ROW()</f>
        <v>103</v>
      </c>
      <c r="B103" s="63" t="str">
        <f>+B9</f>
        <v>Term Loan A</v>
      </c>
      <c r="C103" s="46"/>
      <c r="D103" s="63"/>
      <c r="E103" s="16"/>
      <c r="F103" s="16">
        <f>+D9</f>
        <v>180000</v>
      </c>
      <c r="H103" s="43">
        <f t="shared" si="56"/>
        <v>180000</v>
      </c>
      <c r="I103" s="43">
        <f>+I42</f>
        <v>171000</v>
      </c>
      <c r="J103" s="43">
        <f t="shared" ref="J103:P103" si="59">+J42</f>
        <v>162000</v>
      </c>
      <c r="K103" s="43">
        <f t="shared" si="59"/>
        <v>147600</v>
      </c>
      <c r="L103" s="43">
        <f t="shared" si="59"/>
        <v>129600</v>
      </c>
      <c r="M103" s="43">
        <f t="shared" si="59"/>
        <v>108000</v>
      </c>
      <c r="N103" s="43">
        <f t="shared" si="59"/>
        <v>81000</v>
      </c>
      <c r="O103" s="43">
        <f t="shared" si="59"/>
        <v>0</v>
      </c>
      <c r="P103" s="43">
        <f t="shared" si="59"/>
        <v>0</v>
      </c>
    </row>
    <row r="104" spans="1:16" ht="21.75" customHeight="1" x14ac:dyDescent="0.4">
      <c r="A104" s="9">
        <f>ROW()</f>
        <v>104</v>
      </c>
      <c r="B104" s="63" t="str">
        <f>+B10</f>
        <v>Term Loan B</v>
      </c>
      <c r="C104" s="46"/>
      <c r="D104" s="63"/>
      <c r="E104" s="16"/>
      <c r="F104" s="16">
        <f>+D10</f>
        <v>200000</v>
      </c>
      <c r="H104" s="43">
        <f t="shared" si="56"/>
        <v>200000</v>
      </c>
      <c r="I104" s="43">
        <f>+I53</f>
        <v>198000</v>
      </c>
      <c r="J104" s="43">
        <f t="shared" ref="J104:P104" si="60">+J53</f>
        <v>196000</v>
      </c>
      <c r="K104" s="43">
        <f t="shared" si="60"/>
        <v>194000</v>
      </c>
      <c r="L104" s="43">
        <f t="shared" si="60"/>
        <v>192000</v>
      </c>
      <c r="M104" s="43">
        <f t="shared" si="60"/>
        <v>190000</v>
      </c>
      <c r="N104" s="43">
        <f t="shared" si="60"/>
        <v>188000</v>
      </c>
      <c r="O104" s="43">
        <f t="shared" si="60"/>
        <v>0</v>
      </c>
      <c r="P104" s="43">
        <f t="shared" si="60"/>
        <v>0</v>
      </c>
    </row>
    <row r="105" spans="1:16" ht="21.75" customHeight="1" x14ac:dyDescent="0.4">
      <c r="A105" s="9">
        <f>ROW()</f>
        <v>105</v>
      </c>
      <c r="B105" s="63" t="str">
        <f>+B12</f>
        <v>Senior Unsecured / Subordinated Notes</v>
      </c>
      <c r="C105" s="46"/>
      <c r="D105" s="63"/>
      <c r="E105" s="16"/>
      <c r="F105" s="16">
        <f>+D12</f>
        <v>170000</v>
      </c>
      <c r="H105" s="43">
        <f t="shared" si="56"/>
        <v>170000</v>
      </c>
      <c r="I105" s="43">
        <f>+I64</f>
        <v>170000</v>
      </c>
      <c r="J105" s="43">
        <f t="shared" ref="J105:P105" si="61">+J64</f>
        <v>170000</v>
      </c>
      <c r="K105" s="43">
        <f t="shared" si="61"/>
        <v>170000</v>
      </c>
      <c r="L105" s="43">
        <f t="shared" si="61"/>
        <v>170000</v>
      </c>
      <c r="M105" s="43">
        <f t="shared" si="61"/>
        <v>170000</v>
      </c>
      <c r="N105" s="43">
        <f t="shared" si="61"/>
        <v>170000</v>
      </c>
      <c r="O105" s="43">
        <f t="shared" si="61"/>
        <v>170000</v>
      </c>
      <c r="P105" s="43">
        <f t="shared" si="61"/>
        <v>0</v>
      </c>
    </row>
    <row r="106" spans="1:16" ht="21.75" customHeight="1" thickBot="1" x14ac:dyDescent="0.45">
      <c r="A106" s="9">
        <f>ROW()</f>
        <v>106</v>
      </c>
      <c r="B106" s="63" t="s">
        <v>57</v>
      </c>
      <c r="C106" s="22">
        <f>SUM(C101:C105)</f>
        <v>320000</v>
      </c>
      <c r="D106" s="63"/>
      <c r="E106" s="63"/>
      <c r="F106" s="63"/>
      <c r="H106" s="66">
        <f>SUM(H101:H105)</f>
        <v>550000</v>
      </c>
      <c r="I106" s="66">
        <f>SUM(I101:I105)</f>
        <v>539000</v>
      </c>
      <c r="J106" s="66">
        <f t="shared" ref="J106:P106" si="62">SUM(J101:J105)</f>
        <v>528000</v>
      </c>
      <c r="K106" s="66">
        <f t="shared" si="62"/>
        <v>511600</v>
      </c>
      <c r="L106" s="66">
        <f t="shared" si="62"/>
        <v>491600</v>
      </c>
      <c r="M106" s="66">
        <f t="shared" si="62"/>
        <v>468000</v>
      </c>
      <c r="N106" s="66">
        <f t="shared" si="62"/>
        <v>439000</v>
      </c>
      <c r="O106" s="66">
        <f t="shared" si="62"/>
        <v>170000</v>
      </c>
      <c r="P106" s="66">
        <f t="shared" si="62"/>
        <v>0</v>
      </c>
    </row>
    <row r="107" spans="1:16" ht="21.75" customHeight="1" thickTop="1" x14ac:dyDescent="0.4">
      <c r="A107" s="9">
        <f>ROW()</f>
        <v>107</v>
      </c>
      <c r="B107" s="63"/>
      <c r="C107" s="63"/>
      <c r="D107" s="63"/>
      <c r="E107" s="63"/>
      <c r="F107" s="63"/>
      <c r="H107" s="62"/>
      <c r="I107" s="62"/>
      <c r="J107" s="62"/>
      <c r="K107" s="62"/>
      <c r="L107" s="62"/>
      <c r="M107" s="62"/>
      <c r="N107" s="62"/>
      <c r="O107" s="62"/>
      <c r="P107" s="62"/>
    </row>
    <row r="108" spans="1:16" ht="21.75" customHeight="1" x14ac:dyDescent="0.4">
      <c r="A108" s="9">
        <f>ROW()</f>
        <v>108</v>
      </c>
      <c r="B108" s="63" t="s">
        <v>58</v>
      </c>
      <c r="C108" s="46">
        <v>10000</v>
      </c>
      <c r="D108" s="63"/>
      <c r="E108" s="16"/>
      <c r="F108" s="16"/>
      <c r="H108" s="43">
        <f t="shared" ref="H108" si="63">+C108+F108-E108</f>
        <v>10000</v>
      </c>
      <c r="I108" s="43">
        <f>+H108+I187</f>
        <v>10990.711428571429</v>
      </c>
      <c r="J108" s="43">
        <f t="shared" ref="J108:P108" si="64">+I108+J187</f>
        <v>12111.631705142858</v>
      </c>
      <c r="K108" s="43">
        <f t="shared" si="64"/>
        <v>13346.319836171886</v>
      </c>
      <c r="L108" s="43">
        <f t="shared" si="64"/>
        <v>14777.952891440473</v>
      </c>
      <c r="M108" s="43">
        <f t="shared" si="64"/>
        <v>16425.593909996867</v>
      </c>
      <c r="N108" s="43">
        <f t="shared" si="64"/>
        <v>18309.45629446004</v>
      </c>
      <c r="O108" s="43">
        <f t="shared" si="64"/>
        <v>20453.445220541624</v>
      </c>
      <c r="P108" s="43">
        <f t="shared" si="64"/>
        <v>23339.105202849605</v>
      </c>
    </row>
    <row r="109" spans="1:16" ht="21.75" customHeight="1" thickBot="1" x14ac:dyDescent="0.45">
      <c r="A109" s="9">
        <f>ROW()</f>
        <v>109</v>
      </c>
      <c r="B109" s="58" t="s">
        <v>59</v>
      </c>
      <c r="C109" s="22">
        <f>+C108+C106+C99</f>
        <v>375000</v>
      </c>
      <c r="D109" s="63"/>
      <c r="E109" s="63"/>
      <c r="F109" s="63"/>
      <c r="H109" s="22">
        <f>+H108+H106+H99</f>
        <v>605000</v>
      </c>
      <c r="I109" s="22">
        <f>+I108+I106+I99</f>
        <v>598792.82101761247</v>
      </c>
      <c r="J109" s="22">
        <f t="shared" ref="J109:P109" si="65">+J108+J106+J99</f>
        <v>592876.47259281413</v>
      </c>
      <c r="K109" s="22">
        <f t="shared" si="65"/>
        <v>581995.66580392211</v>
      </c>
      <c r="L109" s="22">
        <f t="shared" si="65"/>
        <v>568059.70575177192</v>
      </c>
      <c r="M109" s="22">
        <f t="shared" si="65"/>
        <v>551115.90510258719</v>
      </c>
      <c r="N109" s="22">
        <f t="shared" si="65"/>
        <v>529415.02075588878</v>
      </c>
      <c r="O109" s="22">
        <f t="shared" si="65"/>
        <v>268413.98151623836</v>
      </c>
      <c r="P109" s="22">
        <f t="shared" si="65"/>
        <v>107630.03704575694</v>
      </c>
    </row>
    <row r="110" spans="1:16" ht="21.75" customHeight="1" thickTop="1" x14ac:dyDescent="0.4">
      <c r="A110" s="9">
        <f>ROW()</f>
        <v>110</v>
      </c>
      <c r="B110" s="63"/>
      <c r="C110" s="63"/>
      <c r="D110" s="63"/>
      <c r="E110" s="63"/>
      <c r="F110" s="63"/>
      <c r="H110" s="62"/>
      <c r="I110" s="62"/>
      <c r="J110" s="62"/>
      <c r="K110" s="62"/>
      <c r="L110" s="62"/>
      <c r="M110" s="62"/>
      <c r="N110" s="62"/>
      <c r="O110" s="62"/>
      <c r="P110" s="62"/>
    </row>
    <row r="111" spans="1:16" ht="21.75" customHeight="1" x14ac:dyDescent="0.4">
      <c r="A111" s="9">
        <f>ROW()</f>
        <v>111</v>
      </c>
      <c r="B111" s="58" t="s">
        <v>60</v>
      </c>
      <c r="C111" s="63"/>
      <c r="D111" s="63"/>
      <c r="E111" s="63"/>
      <c r="F111" s="63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ht="21.75" customHeight="1" x14ac:dyDescent="0.4">
      <c r="A112" s="9">
        <f>ROW()</f>
        <v>112</v>
      </c>
      <c r="B112" s="63" t="s">
        <v>61</v>
      </c>
      <c r="C112" s="46">
        <v>260000</v>
      </c>
      <c r="D112" s="63"/>
      <c r="E112" s="16">
        <f>+C112</f>
        <v>260000</v>
      </c>
      <c r="F112" s="16">
        <f>+D15</f>
        <v>600000</v>
      </c>
      <c r="H112" s="43">
        <f t="shared" ref="H112:H113" si="66">+C112+F112-E112</f>
        <v>600000</v>
      </c>
      <c r="I112" s="43">
        <f>+H112</f>
        <v>600000</v>
      </c>
      <c r="J112" s="43">
        <f t="shared" ref="J112:P112" si="67">+I112</f>
        <v>600000</v>
      </c>
      <c r="K112" s="43">
        <f t="shared" si="67"/>
        <v>600000</v>
      </c>
      <c r="L112" s="43">
        <f t="shared" si="67"/>
        <v>600000</v>
      </c>
      <c r="M112" s="43">
        <f t="shared" si="67"/>
        <v>600000</v>
      </c>
      <c r="N112" s="43">
        <f t="shared" si="67"/>
        <v>600000</v>
      </c>
      <c r="O112" s="43">
        <f t="shared" si="67"/>
        <v>600000</v>
      </c>
      <c r="P112" s="43">
        <f t="shared" si="67"/>
        <v>600000</v>
      </c>
    </row>
    <row r="113" spans="1:18" ht="21.75" customHeight="1" thickBot="1" x14ac:dyDescent="0.45">
      <c r="A113" s="9">
        <f>ROW()</f>
        <v>113</v>
      </c>
      <c r="B113" s="63" t="s">
        <v>62</v>
      </c>
      <c r="C113" s="46">
        <v>210000</v>
      </c>
      <c r="D113" s="63"/>
      <c r="E113" s="16">
        <f>+C113</f>
        <v>210000</v>
      </c>
      <c r="F113" s="16"/>
      <c r="H113" s="43">
        <f t="shared" si="66"/>
        <v>0</v>
      </c>
      <c r="I113" s="43">
        <f>+H113+I178</f>
        <v>38462.914285714287</v>
      </c>
      <c r="J113" s="43">
        <f t="shared" ref="J113:P113" si="68">+I113+J178</f>
        <v>81980.99561142856</v>
      </c>
      <c r="K113" s="43">
        <f t="shared" si="68"/>
        <v>129915.94658079084</v>
      </c>
      <c r="L113" s="43">
        <f t="shared" si="68"/>
        <v>185496.99460886535</v>
      </c>
      <c r="M113" s="43">
        <f t="shared" si="68"/>
        <v>249464.23415281952</v>
      </c>
      <c r="N113" s="43">
        <f t="shared" si="68"/>
        <v>322602.42084374279</v>
      </c>
      <c r="O113" s="43">
        <f t="shared" si="68"/>
        <v>405839.63797396899</v>
      </c>
      <c r="P113" s="43">
        <f t="shared" si="68"/>
        <v>517871.14316945523</v>
      </c>
    </row>
    <row r="114" spans="1:18" ht="21.75" customHeight="1" thickBot="1" x14ac:dyDescent="0.45">
      <c r="A114" s="9">
        <f>ROW()</f>
        <v>114</v>
      </c>
      <c r="B114" s="58" t="s">
        <v>63</v>
      </c>
      <c r="C114" s="69">
        <f>+C113+C112</f>
        <v>470000</v>
      </c>
      <c r="D114" s="63"/>
      <c r="E114" s="63"/>
      <c r="F114" s="63"/>
      <c r="G114" s="62"/>
      <c r="H114" s="70">
        <f>SUM(H112:H113)</f>
        <v>600000</v>
      </c>
      <c r="I114" s="69">
        <f>SUM(I112:I113)</f>
        <v>638462.91428571427</v>
      </c>
      <c r="J114" s="70">
        <f t="shared" ref="J114:P114" si="69">SUM(J112:J113)</f>
        <v>681980.99561142852</v>
      </c>
      <c r="K114" s="70">
        <f t="shared" si="69"/>
        <v>729915.9465807908</v>
      </c>
      <c r="L114" s="70">
        <f t="shared" si="69"/>
        <v>785496.99460886535</v>
      </c>
      <c r="M114" s="70">
        <f t="shared" si="69"/>
        <v>849464.2341528195</v>
      </c>
      <c r="N114" s="70">
        <f t="shared" si="69"/>
        <v>922602.42084374279</v>
      </c>
      <c r="O114" s="70">
        <f t="shared" si="69"/>
        <v>1005839.637973969</v>
      </c>
      <c r="P114" s="70">
        <f t="shared" si="69"/>
        <v>1117871.1431694552</v>
      </c>
    </row>
    <row r="115" spans="1:18" ht="21.75" customHeight="1" thickTop="1" thickBot="1" x14ac:dyDescent="0.45">
      <c r="A115" s="9">
        <f>ROW()</f>
        <v>115</v>
      </c>
      <c r="B115" s="63"/>
      <c r="C115" s="71"/>
      <c r="D115" s="63"/>
      <c r="E115" s="72"/>
      <c r="F115" s="72"/>
      <c r="G115" s="62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1:18" ht="21.75" customHeight="1" thickBot="1" x14ac:dyDescent="0.45">
      <c r="A116" s="9">
        <f>ROW()</f>
        <v>116</v>
      </c>
      <c r="B116" s="58" t="s">
        <v>64</v>
      </c>
      <c r="C116" s="67">
        <f>+C114+C109</f>
        <v>845000</v>
      </c>
      <c r="D116" s="63"/>
      <c r="E116" s="22">
        <f>SUM(E84:E115)</f>
        <v>1150000</v>
      </c>
      <c r="F116" s="22">
        <f>SUM(F84:F115)</f>
        <v>1150000</v>
      </c>
      <c r="G116" s="62"/>
      <c r="H116" s="68">
        <f>+H114+H109</f>
        <v>1205000</v>
      </c>
      <c r="I116" s="68">
        <f>+I114+I109</f>
        <v>1237255.7353033267</v>
      </c>
      <c r="J116" s="68">
        <f t="shared" ref="J116:P116" si="70">+J114+J109</f>
        <v>1274857.4682042426</v>
      </c>
      <c r="K116" s="68">
        <f t="shared" si="70"/>
        <v>1311911.6123847128</v>
      </c>
      <c r="L116" s="68">
        <f t="shared" si="70"/>
        <v>1353556.7003606372</v>
      </c>
      <c r="M116" s="68">
        <f t="shared" si="70"/>
        <v>1400580.1392554068</v>
      </c>
      <c r="N116" s="68">
        <f t="shared" si="70"/>
        <v>1452017.4415996317</v>
      </c>
      <c r="O116" s="68">
        <f t="shared" si="70"/>
        <v>1274253.6194902074</v>
      </c>
      <c r="P116" s="68">
        <f t="shared" si="70"/>
        <v>1225501.1802152121</v>
      </c>
    </row>
    <row r="117" spans="1:18" ht="21.75" customHeight="1" thickTop="1" x14ac:dyDescent="0.4">
      <c r="B117" s="58"/>
      <c r="C117" s="58"/>
      <c r="D117" s="58"/>
      <c r="E117" s="58"/>
      <c r="F117" s="58"/>
      <c r="G117" s="74"/>
      <c r="H117" s="74">
        <f>+H116-H94</f>
        <v>0</v>
      </c>
      <c r="I117" s="74">
        <f t="shared" ref="I117:P117" si="71">+I116-I94</f>
        <v>0</v>
      </c>
      <c r="J117" s="74">
        <f t="shared" si="71"/>
        <v>0</v>
      </c>
      <c r="K117" s="74">
        <f t="shared" si="71"/>
        <v>0</v>
      </c>
      <c r="L117" s="74">
        <f t="shared" si="71"/>
        <v>0</v>
      </c>
      <c r="M117" s="74">
        <f t="shared" si="71"/>
        <v>0</v>
      </c>
      <c r="N117" s="74">
        <f t="shared" si="71"/>
        <v>0</v>
      </c>
      <c r="O117" s="74">
        <f t="shared" si="71"/>
        <v>0</v>
      </c>
      <c r="P117" s="74">
        <f t="shared" si="71"/>
        <v>0</v>
      </c>
    </row>
    <row r="118" spans="1:18" ht="21.75" customHeight="1" x14ac:dyDescent="0.4">
      <c r="B118" s="58"/>
      <c r="C118" s="63"/>
      <c r="D118" s="63"/>
      <c r="E118" s="63"/>
      <c r="F118" s="63"/>
      <c r="G118" s="62"/>
      <c r="H118" s="62"/>
      <c r="I118" s="62"/>
      <c r="J118" s="62"/>
      <c r="K118" s="62"/>
      <c r="L118" s="62"/>
      <c r="M118" s="62"/>
    </row>
    <row r="119" spans="1:18" ht="12" customHeight="1" x14ac:dyDescent="0.4">
      <c r="A119" s="6"/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8" ht="21.75" customHeight="1" thickBot="1" x14ac:dyDescent="0.6">
      <c r="A120" s="9">
        <f>ROW()</f>
        <v>120</v>
      </c>
      <c r="B120" s="34" t="s">
        <v>65</v>
      </c>
      <c r="C120" s="12"/>
      <c r="D120" s="12"/>
      <c r="E120" s="12"/>
      <c r="F120" s="1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1:18" ht="21.75" customHeight="1" x14ac:dyDescent="0.7">
      <c r="A121" s="9">
        <f>ROW()</f>
        <v>121</v>
      </c>
      <c r="B121" s="75"/>
      <c r="C121" s="76"/>
      <c r="D121" s="76"/>
      <c r="E121" s="76"/>
      <c r="F121" s="76"/>
      <c r="G121" s="77"/>
      <c r="H121" s="78" t="s">
        <v>19</v>
      </c>
      <c r="I121" s="136" t="s">
        <v>20</v>
      </c>
      <c r="J121" s="137"/>
      <c r="K121" s="137"/>
      <c r="L121" s="137"/>
      <c r="M121" s="137"/>
    </row>
    <row r="122" spans="1:18" ht="21.75" customHeight="1" thickBot="1" x14ac:dyDescent="0.55000000000000004">
      <c r="A122" s="9">
        <f>ROW()</f>
        <v>122</v>
      </c>
      <c r="B122" s="79" t="s">
        <v>66</v>
      </c>
      <c r="C122" s="79"/>
      <c r="D122" s="79"/>
      <c r="E122" s="79"/>
      <c r="F122" s="79"/>
      <c r="G122" s="80"/>
      <c r="H122" s="127">
        <f>+H82</f>
        <v>2018</v>
      </c>
      <c r="I122" s="127">
        <f>+H122+1</f>
        <v>2019</v>
      </c>
      <c r="J122" s="127">
        <f t="shared" ref="J122:P122" si="72">+I122+1</f>
        <v>2020</v>
      </c>
      <c r="K122" s="127">
        <f t="shared" si="72"/>
        <v>2021</v>
      </c>
      <c r="L122" s="127">
        <f t="shared" si="72"/>
        <v>2022</v>
      </c>
      <c r="M122" s="127">
        <f t="shared" si="72"/>
        <v>2023</v>
      </c>
      <c r="N122" s="127">
        <f t="shared" si="72"/>
        <v>2024</v>
      </c>
      <c r="O122" s="127">
        <f t="shared" si="72"/>
        <v>2025</v>
      </c>
      <c r="P122" s="127">
        <f t="shared" si="72"/>
        <v>2026</v>
      </c>
    </row>
    <row r="123" spans="1:18" ht="21.75" customHeight="1" x14ac:dyDescent="0.5">
      <c r="A123" s="9">
        <f>ROW()</f>
        <v>123</v>
      </c>
      <c r="B123" s="79" t="s">
        <v>67</v>
      </c>
      <c r="C123" s="79"/>
      <c r="D123" s="79"/>
      <c r="E123" s="79"/>
      <c r="F123" s="79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79"/>
      <c r="R123" s="79"/>
    </row>
    <row r="124" spans="1:18" ht="21.75" customHeight="1" x14ac:dyDescent="0.5">
      <c r="A124" s="9">
        <f>ROW()</f>
        <v>124</v>
      </c>
      <c r="B124" s="81" t="s">
        <v>133</v>
      </c>
      <c r="C124" s="79"/>
      <c r="D124" s="79"/>
      <c r="E124" s="79"/>
      <c r="F124" s="79"/>
      <c r="G124" s="80"/>
      <c r="H124" s="82">
        <v>250</v>
      </c>
      <c r="I124" s="83">
        <f>+H124*(1+I125)</f>
        <v>265</v>
      </c>
      <c r="J124" s="83">
        <f t="shared" ref="J124:P124" si="73">+I124*(1+J125)</f>
        <v>280.90000000000003</v>
      </c>
      <c r="K124" s="83">
        <f t="shared" si="73"/>
        <v>297.75400000000008</v>
      </c>
      <c r="L124" s="83">
        <f t="shared" si="73"/>
        <v>315.6192400000001</v>
      </c>
      <c r="M124" s="83">
        <f t="shared" si="73"/>
        <v>334.5563944000001</v>
      </c>
      <c r="N124" s="83">
        <f t="shared" si="73"/>
        <v>354.62977806400011</v>
      </c>
      <c r="O124" s="83">
        <f t="shared" si="73"/>
        <v>375.90756474784013</v>
      </c>
      <c r="P124" s="83">
        <f t="shared" si="73"/>
        <v>398.46201863271057</v>
      </c>
    </row>
    <row r="125" spans="1:18" ht="21.75" customHeight="1" x14ac:dyDescent="0.5">
      <c r="A125" s="9">
        <f>ROW()</f>
        <v>125</v>
      </c>
      <c r="B125" s="81" t="s">
        <v>134</v>
      </c>
      <c r="C125" s="79"/>
      <c r="D125" s="79"/>
      <c r="E125" s="79"/>
      <c r="F125" s="79"/>
      <c r="G125" s="80"/>
      <c r="H125" s="80"/>
      <c r="I125" s="45">
        <v>0.06</v>
      </c>
      <c r="J125" s="45">
        <v>0.06</v>
      </c>
      <c r="K125" s="45">
        <v>0.06</v>
      </c>
      <c r="L125" s="45">
        <v>0.06</v>
      </c>
      <c r="M125" s="45">
        <v>0.06</v>
      </c>
      <c r="N125" s="45">
        <v>0.06</v>
      </c>
      <c r="O125" s="45">
        <v>0.06</v>
      </c>
      <c r="P125" s="45">
        <v>0.06</v>
      </c>
    </row>
    <row r="126" spans="1:18" ht="21.75" customHeight="1" x14ac:dyDescent="0.5">
      <c r="A126" s="9">
        <f>ROW()</f>
        <v>126</v>
      </c>
      <c r="B126" s="81" t="s">
        <v>136</v>
      </c>
      <c r="C126" s="79"/>
      <c r="D126" s="79"/>
      <c r="E126" s="79"/>
      <c r="F126" s="79"/>
      <c r="G126" s="80"/>
      <c r="H126" s="84">
        <v>2</v>
      </c>
      <c r="I126" s="84">
        <v>2</v>
      </c>
      <c r="J126" s="84">
        <v>2</v>
      </c>
      <c r="K126" s="84">
        <v>2</v>
      </c>
      <c r="L126" s="84">
        <v>2</v>
      </c>
      <c r="M126" s="84">
        <v>2</v>
      </c>
      <c r="N126" s="84">
        <v>2</v>
      </c>
      <c r="O126" s="84">
        <v>2</v>
      </c>
      <c r="P126" s="84">
        <v>2</v>
      </c>
    </row>
    <row r="127" spans="1:18" ht="21.75" customHeight="1" x14ac:dyDescent="0.5">
      <c r="A127" s="9">
        <f>ROW()</f>
        <v>127</v>
      </c>
      <c r="B127" s="81" t="s">
        <v>137</v>
      </c>
      <c r="C127" s="79"/>
      <c r="D127" s="79"/>
      <c r="E127" s="79"/>
      <c r="F127" s="79"/>
      <c r="G127" s="80"/>
      <c r="H127" s="84">
        <v>2000</v>
      </c>
      <c r="I127" s="85">
        <f>+H127*(1+I128)</f>
        <v>2040</v>
      </c>
      <c r="J127" s="85">
        <f t="shared" ref="J127:P127" si="74">+I127*(1+J128)</f>
        <v>2080.8000000000002</v>
      </c>
      <c r="K127" s="85">
        <f t="shared" si="74"/>
        <v>2122.4160000000002</v>
      </c>
      <c r="L127" s="85">
        <f t="shared" si="74"/>
        <v>2164.8643200000001</v>
      </c>
      <c r="M127" s="85">
        <f t="shared" si="74"/>
        <v>2208.1616064</v>
      </c>
      <c r="N127" s="85">
        <f t="shared" si="74"/>
        <v>2252.3248385279999</v>
      </c>
      <c r="O127" s="85">
        <f t="shared" si="74"/>
        <v>2297.3713352985601</v>
      </c>
      <c r="P127" s="85">
        <f t="shared" si="74"/>
        <v>2343.3187620045314</v>
      </c>
    </row>
    <row r="128" spans="1:18" ht="21.75" customHeight="1" x14ac:dyDescent="0.5">
      <c r="A128" s="9">
        <f>ROW()</f>
        <v>128</v>
      </c>
      <c r="B128" s="81" t="s">
        <v>135</v>
      </c>
      <c r="C128" s="79"/>
      <c r="D128" s="79"/>
      <c r="E128" s="79"/>
      <c r="F128" s="79"/>
      <c r="G128" s="80"/>
      <c r="H128" s="80"/>
      <c r="I128" s="45">
        <v>0.02</v>
      </c>
      <c r="J128" s="45">
        <v>0.02</v>
      </c>
      <c r="K128" s="45">
        <v>0.02</v>
      </c>
      <c r="L128" s="45">
        <v>0.02</v>
      </c>
      <c r="M128" s="45">
        <v>0.02</v>
      </c>
      <c r="N128" s="45">
        <v>0.02</v>
      </c>
      <c r="O128" s="45">
        <v>0.02</v>
      </c>
      <c r="P128" s="45">
        <v>0.02</v>
      </c>
    </row>
    <row r="129" spans="1:21" ht="21.75" customHeight="1" x14ac:dyDescent="0.5">
      <c r="A129" s="9">
        <f>ROW()</f>
        <v>129</v>
      </c>
      <c r="B129" s="81"/>
      <c r="C129" s="79"/>
      <c r="D129" s="79"/>
      <c r="E129" s="79"/>
      <c r="F129" s="79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U129" s="79"/>
    </row>
    <row r="130" spans="1:21" ht="21.75" customHeight="1" thickBot="1" x14ac:dyDescent="0.55000000000000004">
      <c r="A130" s="9">
        <f>ROW()</f>
        <v>130</v>
      </c>
      <c r="B130" s="79" t="s">
        <v>68</v>
      </c>
      <c r="C130" s="79"/>
      <c r="D130" s="79"/>
      <c r="E130" s="79"/>
      <c r="F130" s="79"/>
      <c r="G130" s="80"/>
      <c r="H130" s="86">
        <f>+H127*H126*H124</f>
        <v>1000000</v>
      </c>
      <c r="I130" s="86">
        <f t="shared" ref="I130:P130" si="75">+I127*I126*I124</f>
        <v>1081200</v>
      </c>
      <c r="J130" s="86">
        <f t="shared" si="75"/>
        <v>1168993.4400000002</v>
      </c>
      <c r="K130" s="86">
        <f t="shared" si="75"/>
        <v>1263915.7073280003</v>
      </c>
      <c r="L130" s="86">
        <f t="shared" si="75"/>
        <v>1366545.6627630342</v>
      </c>
      <c r="M130" s="86">
        <f t="shared" si="75"/>
        <v>1477509.1705793925</v>
      </c>
      <c r="N130" s="86">
        <f t="shared" si="75"/>
        <v>1597482.915230439</v>
      </c>
      <c r="O130" s="86">
        <f t="shared" si="75"/>
        <v>1727198.5279471509</v>
      </c>
      <c r="P130" s="86">
        <f t="shared" si="75"/>
        <v>1867447.0484164597</v>
      </c>
    </row>
    <row r="131" spans="1:21" ht="21.75" customHeight="1" x14ac:dyDescent="0.5">
      <c r="A131" s="9">
        <f>ROW()</f>
        <v>131</v>
      </c>
      <c r="B131" s="79"/>
      <c r="C131" s="79"/>
      <c r="D131" s="79"/>
      <c r="E131" s="79"/>
      <c r="F131" s="79"/>
      <c r="G131" s="80"/>
      <c r="H131" s="62"/>
      <c r="I131" s="62"/>
      <c r="J131" s="62"/>
      <c r="K131" s="62"/>
      <c r="L131" s="62"/>
      <c r="M131" s="62"/>
      <c r="N131" s="62"/>
      <c r="O131" s="62"/>
      <c r="P131" s="62"/>
    </row>
    <row r="132" spans="1:21" ht="21.75" customHeight="1" x14ac:dyDescent="0.5">
      <c r="A132" s="9">
        <f>ROW()</f>
        <v>132</v>
      </c>
      <c r="B132" s="63" t="s">
        <v>69</v>
      </c>
      <c r="C132" s="79"/>
      <c r="D132" s="79"/>
      <c r="E132" s="79"/>
      <c r="F132" s="79"/>
      <c r="G132" s="80"/>
      <c r="H132" s="87">
        <v>0.6</v>
      </c>
      <c r="I132" s="88">
        <v>0.55000000000000004</v>
      </c>
      <c r="J132" s="88">
        <v>0.55000000000000004</v>
      </c>
      <c r="K132" s="88">
        <v>0.55000000000000004</v>
      </c>
      <c r="L132" s="88">
        <v>0.55000000000000004</v>
      </c>
      <c r="M132" s="88">
        <v>0.55000000000000004</v>
      </c>
      <c r="N132" s="88">
        <v>0.55000000000000004</v>
      </c>
      <c r="O132" s="88">
        <v>0.55000000000000004</v>
      </c>
      <c r="P132" s="88">
        <v>0.55000000000000004</v>
      </c>
    </row>
    <row r="133" spans="1:21" ht="21.75" customHeight="1" x14ac:dyDescent="0.5">
      <c r="A133" s="9">
        <f>ROW()</f>
        <v>133</v>
      </c>
      <c r="B133" s="63" t="s">
        <v>70</v>
      </c>
      <c r="C133" s="79"/>
      <c r="D133" s="79"/>
      <c r="E133" s="79"/>
      <c r="F133" s="79"/>
      <c r="G133" s="80"/>
      <c r="H133" s="87">
        <v>0.3</v>
      </c>
      <c r="I133" s="88">
        <v>0.3</v>
      </c>
      <c r="J133" s="88">
        <v>0.3</v>
      </c>
      <c r="K133" s="88">
        <v>0.3</v>
      </c>
      <c r="L133" s="88">
        <v>0.3</v>
      </c>
      <c r="M133" s="88">
        <v>0.3</v>
      </c>
      <c r="N133" s="88">
        <v>0.3</v>
      </c>
      <c r="O133" s="88">
        <v>0.3</v>
      </c>
      <c r="P133" s="88">
        <v>0.3</v>
      </c>
    </row>
    <row r="134" spans="1:21" ht="21.75" customHeight="1" x14ac:dyDescent="0.5">
      <c r="A134" s="9">
        <f>ROW()</f>
        <v>134</v>
      </c>
      <c r="B134" s="63" t="s">
        <v>71</v>
      </c>
      <c r="C134" s="79"/>
      <c r="D134" s="79"/>
      <c r="E134" s="79"/>
      <c r="F134" s="79"/>
      <c r="G134" s="80"/>
      <c r="H134" s="80"/>
      <c r="I134" s="89">
        <v>0.05</v>
      </c>
      <c r="J134" s="89">
        <v>0.05</v>
      </c>
      <c r="K134" s="89">
        <v>0.05</v>
      </c>
      <c r="L134" s="89">
        <v>0.05</v>
      </c>
      <c r="M134" s="89">
        <v>0.05</v>
      </c>
      <c r="N134" s="89">
        <v>0.05</v>
      </c>
      <c r="O134" s="89">
        <v>0.05</v>
      </c>
      <c r="P134" s="89">
        <v>0.05</v>
      </c>
    </row>
    <row r="135" spans="1:21" ht="21.75" customHeight="1" x14ac:dyDescent="0.5">
      <c r="A135" s="9">
        <f>ROW()</f>
        <v>135</v>
      </c>
      <c r="B135" s="63" t="s">
        <v>72</v>
      </c>
      <c r="C135" s="79"/>
      <c r="D135" s="79"/>
      <c r="E135" s="79"/>
      <c r="F135" s="79"/>
      <c r="G135" s="80"/>
      <c r="H135" s="90"/>
      <c r="I135" s="91">
        <v>0.34</v>
      </c>
      <c r="J135" s="91">
        <v>0.34</v>
      </c>
      <c r="K135" s="91">
        <v>0.34</v>
      </c>
      <c r="L135" s="91">
        <v>0.34</v>
      </c>
      <c r="M135" s="91">
        <v>0.34</v>
      </c>
      <c r="N135" s="91">
        <v>0.34</v>
      </c>
      <c r="O135" s="91">
        <v>0.34</v>
      </c>
      <c r="P135" s="91">
        <v>0.34</v>
      </c>
    </row>
    <row r="136" spans="1:21" ht="21.75" customHeight="1" x14ac:dyDescent="0.4">
      <c r="A136" s="9">
        <f>ROW()</f>
        <v>136</v>
      </c>
      <c r="B136" s="63"/>
      <c r="C136" s="63"/>
      <c r="D136" s="63"/>
      <c r="E136" s="63"/>
      <c r="F136" s="63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3"/>
      <c r="R136" s="63"/>
    </row>
    <row r="137" spans="1:21" ht="21.75" customHeight="1" x14ac:dyDescent="0.5">
      <c r="A137" s="9">
        <f>ROW()</f>
        <v>137</v>
      </c>
      <c r="B137" s="79" t="s">
        <v>73</v>
      </c>
      <c r="C137" s="79"/>
      <c r="D137" s="79"/>
      <c r="E137" s="79"/>
      <c r="F137" s="79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79"/>
    </row>
    <row r="138" spans="1:21" ht="21.75" customHeight="1" x14ac:dyDescent="0.5">
      <c r="A138" s="9">
        <f>ROW()</f>
        <v>138</v>
      </c>
      <c r="B138" s="63" t="s">
        <v>74</v>
      </c>
      <c r="C138" s="79"/>
      <c r="D138" s="79"/>
      <c r="E138" s="79"/>
      <c r="F138" s="79"/>
      <c r="G138" s="80"/>
      <c r="H138" s="80"/>
      <c r="I138" s="91">
        <v>0.05</v>
      </c>
      <c r="J138" s="91">
        <v>0.05</v>
      </c>
      <c r="K138" s="91">
        <v>0.05</v>
      </c>
      <c r="L138" s="91">
        <v>0.05</v>
      </c>
      <c r="M138" s="91">
        <v>0.05</v>
      </c>
      <c r="N138" s="91">
        <v>0.05</v>
      </c>
      <c r="O138" s="91">
        <v>0.05</v>
      </c>
      <c r="P138" s="91">
        <v>0.05</v>
      </c>
    </row>
    <row r="139" spans="1:21" ht="21.75" customHeight="1" x14ac:dyDescent="0.5">
      <c r="A139" s="9">
        <f>ROW()</f>
        <v>139</v>
      </c>
      <c r="B139" s="63" t="s">
        <v>75</v>
      </c>
      <c r="C139" s="79"/>
      <c r="D139" s="79"/>
      <c r="E139" s="79"/>
      <c r="F139" s="79"/>
      <c r="G139" s="80"/>
      <c r="H139" s="80"/>
      <c r="I139" s="91">
        <v>0.05</v>
      </c>
      <c r="J139" s="91">
        <v>0.05</v>
      </c>
      <c r="K139" s="91">
        <v>0.05</v>
      </c>
      <c r="L139" s="91">
        <v>0.05</v>
      </c>
      <c r="M139" s="91">
        <v>0.05</v>
      </c>
      <c r="N139" s="91">
        <v>0.05</v>
      </c>
      <c r="O139" s="91">
        <v>0.05</v>
      </c>
      <c r="P139" s="91">
        <v>0.05</v>
      </c>
      <c r="Q139" s="79"/>
      <c r="R139" s="79"/>
    </row>
    <row r="140" spans="1:21" ht="21.75" customHeight="1" x14ac:dyDescent="0.5">
      <c r="A140" s="9">
        <f>ROW()</f>
        <v>140</v>
      </c>
      <c r="B140" s="79"/>
      <c r="C140" s="79"/>
      <c r="D140" s="79"/>
      <c r="E140" s="79"/>
      <c r="F140" s="79"/>
      <c r="G140" s="80"/>
      <c r="H140" s="80"/>
      <c r="I140" s="92"/>
      <c r="J140" s="92"/>
      <c r="K140" s="92"/>
      <c r="L140" s="92"/>
      <c r="M140" s="92"/>
      <c r="N140" s="92"/>
      <c r="O140" s="92"/>
      <c r="P140" s="92"/>
      <c r="Q140" s="79"/>
      <c r="R140" s="79"/>
    </row>
    <row r="141" spans="1:21" ht="21.75" customHeight="1" x14ac:dyDescent="0.5">
      <c r="A141" s="9">
        <f>ROW()</f>
        <v>141</v>
      </c>
      <c r="B141" s="79" t="s">
        <v>76</v>
      </c>
      <c r="C141" s="79"/>
      <c r="D141" s="79"/>
      <c r="E141" s="79"/>
      <c r="F141" s="79"/>
      <c r="G141" s="80"/>
      <c r="H141" s="80"/>
      <c r="I141" s="92"/>
      <c r="J141" s="92"/>
      <c r="K141" s="92"/>
      <c r="L141" s="92"/>
      <c r="M141" s="92"/>
      <c r="N141" s="92"/>
      <c r="O141" s="92"/>
      <c r="P141" s="92"/>
      <c r="Q141" s="79"/>
      <c r="R141" s="79"/>
      <c r="S141" s="79"/>
    </row>
    <row r="142" spans="1:21" ht="21.75" customHeight="1" x14ac:dyDescent="0.5">
      <c r="A142" s="9">
        <f>ROW()</f>
        <v>142</v>
      </c>
      <c r="B142" s="63" t="s">
        <v>77</v>
      </c>
      <c r="C142" s="79"/>
      <c r="D142" s="79"/>
      <c r="E142" s="79"/>
      <c r="F142" s="79"/>
      <c r="G142" s="80"/>
      <c r="H142" s="80"/>
      <c r="I142" s="93">
        <v>30</v>
      </c>
      <c r="J142" s="93">
        <v>30</v>
      </c>
      <c r="K142" s="93">
        <v>30</v>
      </c>
      <c r="L142" s="93">
        <v>30</v>
      </c>
      <c r="M142" s="93">
        <v>30</v>
      </c>
      <c r="N142" s="93">
        <v>30</v>
      </c>
      <c r="O142" s="93">
        <v>30</v>
      </c>
      <c r="P142" s="93">
        <v>30</v>
      </c>
    </row>
    <row r="143" spans="1:21" ht="21.75" customHeight="1" x14ac:dyDescent="0.5">
      <c r="A143" s="9">
        <f>ROW()</f>
        <v>143</v>
      </c>
      <c r="B143" s="63" t="s">
        <v>78</v>
      </c>
      <c r="C143" s="79"/>
      <c r="D143" s="79"/>
      <c r="E143" s="79"/>
      <c r="F143" s="79"/>
      <c r="G143" s="80"/>
      <c r="H143" s="80"/>
      <c r="I143" s="93">
        <v>65</v>
      </c>
      <c r="J143" s="93">
        <v>65</v>
      </c>
      <c r="K143" s="93">
        <v>65</v>
      </c>
      <c r="L143" s="93">
        <v>65</v>
      </c>
      <c r="M143" s="93">
        <v>65</v>
      </c>
      <c r="N143" s="93">
        <v>65</v>
      </c>
      <c r="O143" s="93">
        <v>65</v>
      </c>
      <c r="P143" s="93">
        <v>65</v>
      </c>
    </row>
    <row r="144" spans="1:21" ht="21.75" customHeight="1" x14ac:dyDescent="0.5">
      <c r="A144" s="9">
        <f>ROW()</f>
        <v>144</v>
      </c>
      <c r="B144" s="63" t="s">
        <v>79</v>
      </c>
      <c r="C144" s="79"/>
      <c r="D144" s="79"/>
      <c r="E144" s="79"/>
      <c r="F144" s="79"/>
      <c r="G144" s="80"/>
      <c r="H144" s="80"/>
      <c r="I144" s="91">
        <v>0.01</v>
      </c>
      <c r="J144" s="91">
        <v>0.01</v>
      </c>
      <c r="K144" s="91">
        <v>0.01</v>
      </c>
      <c r="L144" s="91">
        <v>0.01</v>
      </c>
      <c r="M144" s="91">
        <v>0.01</v>
      </c>
      <c r="N144" s="91">
        <v>0.01</v>
      </c>
      <c r="O144" s="91">
        <v>0.01</v>
      </c>
      <c r="P144" s="91">
        <v>0.01</v>
      </c>
    </row>
    <row r="145" spans="1:21" ht="21.75" customHeight="1" x14ac:dyDescent="0.5">
      <c r="A145" s="9">
        <f>ROW()</f>
        <v>145</v>
      </c>
      <c r="B145" s="63" t="s">
        <v>80</v>
      </c>
      <c r="C145" s="79"/>
      <c r="D145" s="79"/>
      <c r="E145" s="79"/>
      <c r="F145" s="79"/>
      <c r="G145" s="80"/>
      <c r="H145" s="80"/>
      <c r="I145" s="93">
        <v>20</v>
      </c>
      <c r="J145" s="93">
        <v>20</v>
      </c>
      <c r="K145" s="93">
        <v>20</v>
      </c>
      <c r="L145" s="93">
        <v>20</v>
      </c>
      <c r="M145" s="93">
        <v>20</v>
      </c>
      <c r="N145" s="93">
        <v>20</v>
      </c>
      <c r="O145" s="93">
        <v>20</v>
      </c>
      <c r="P145" s="93">
        <v>20</v>
      </c>
    </row>
    <row r="146" spans="1:21" ht="21.75" customHeight="1" x14ac:dyDescent="0.5">
      <c r="A146" s="9">
        <f>ROW()</f>
        <v>146</v>
      </c>
      <c r="B146" s="63" t="s">
        <v>81</v>
      </c>
      <c r="C146" s="79"/>
      <c r="D146" s="79"/>
      <c r="E146" s="79"/>
      <c r="F146" s="79"/>
      <c r="G146" s="80"/>
      <c r="H146" s="80"/>
      <c r="I146" s="91">
        <v>1.4999999999999999E-2</v>
      </c>
      <c r="J146" s="91">
        <v>1.4999999999999999E-2</v>
      </c>
      <c r="K146" s="91">
        <v>1.4999999999999999E-2</v>
      </c>
      <c r="L146" s="91">
        <v>1.4999999999999999E-2</v>
      </c>
      <c r="M146" s="91">
        <v>1.4999999999999999E-2</v>
      </c>
      <c r="N146" s="91">
        <v>1.4999999999999999E-2</v>
      </c>
      <c r="O146" s="91">
        <v>1.4999999999999999E-2</v>
      </c>
      <c r="P146" s="91">
        <v>1.4999999999999999E-2</v>
      </c>
    </row>
    <row r="147" spans="1:21" ht="21.75" customHeight="1" x14ac:dyDescent="0.5">
      <c r="A147" s="9">
        <f>ROW()</f>
        <v>147</v>
      </c>
      <c r="B147" s="79"/>
      <c r="C147" s="79"/>
      <c r="D147" s="79"/>
      <c r="E147" s="79"/>
      <c r="F147" s="79"/>
      <c r="G147" s="80"/>
      <c r="H147" s="62"/>
      <c r="I147" s="62"/>
      <c r="J147" s="62"/>
      <c r="K147" s="62"/>
      <c r="L147" s="62"/>
      <c r="M147" s="62"/>
      <c r="N147" s="62"/>
      <c r="O147" s="62"/>
      <c r="P147" s="62"/>
    </row>
    <row r="148" spans="1:21" ht="12" customHeight="1" x14ac:dyDescent="0.4">
      <c r="A148" s="6"/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21" ht="21.75" customHeight="1" thickBot="1" x14ac:dyDescent="0.6">
      <c r="A149" s="9">
        <f>ROW()</f>
        <v>149</v>
      </c>
      <c r="B149" s="34" t="s">
        <v>82</v>
      </c>
      <c r="C149" s="12"/>
      <c r="D149" s="12"/>
      <c r="E149" s="12"/>
      <c r="F149" s="12"/>
      <c r="G149" s="52"/>
      <c r="H149" s="52"/>
      <c r="I149" s="52"/>
      <c r="J149" s="52"/>
      <c r="K149" s="52"/>
      <c r="L149" s="52"/>
      <c r="M149" s="52"/>
      <c r="N149" s="52"/>
      <c r="O149" s="52"/>
      <c r="P149" s="52"/>
    </row>
    <row r="150" spans="1:21" ht="21.75" customHeight="1" x14ac:dyDescent="0.5">
      <c r="A150" s="9">
        <f>ROW()</f>
        <v>150</v>
      </c>
      <c r="B150" s="35" t="s">
        <v>18</v>
      </c>
      <c r="C150" s="36"/>
      <c r="D150" s="38"/>
      <c r="E150" s="36"/>
      <c r="F150" s="36"/>
      <c r="G150" s="53"/>
      <c r="H150" s="78" t="s">
        <v>19</v>
      </c>
      <c r="I150" s="136" t="s">
        <v>20</v>
      </c>
      <c r="J150" s="137"/>
      <c r="K150" s="137"/>
      <c r="L150" s="137"/>
      <c r="M150" s="137"/>
    </row>
    <row r="151" spans="1:21" ht="21.75" customHeight="1" thickBot="1" x14ac:dyDescent="0.45">
      <c r="A151" s="9">
        <f>ROW()</f>
        <v>151</v>
      </c>
      <c r="C151" s="36"/>
      <c r="D151" s="38"/>
      <c r="E151" s="36"/>
      <c r="F151" s="36"/>
      <c r="G151" s="53"/>
      <c r="H151" s="127">
        <f>+H122</f>
        <v>2018</v>
      </c>
      <c r="I151" s="127">
        <f>+H151+1</f>
        <v>2019</v>
      </c>
      <c r="J151" s="127">
        <f t="shared" ref="J151:P151" si="76">+I151+1</f>
        <v>2020</v>
      </c>
      <c r="K151" s="127">
        <f t="shared" si="76"/>
        <v>2021</v>
      </c>
      <c r="L151" s="127">
        <f t="shared" si="76"/>
        <v>2022</v>
      </c>
      <c r="M151" s="127">
        <f t="shared" si="76"/>
        <v>2023</v>
      </c>
      <c r="N151" s="127">
        <f t="shared" si="76"/>
        <v>2024</v>
      </c>
      <c r="O151" s="127">
        <f t="shared" si="76"/>
        <v>2025</v>
      </c>
      <c r="P151" s="127">
        <f t="shared" si="76"/>
        <v>2026</v>
      </c>
    </row>
    <row r="152" spans="1:21" ht="21.75" customHeight="1" x14ac:dyDescent="0.4">
      <c r="A152" s="9">
        <f>ROW()</f>
        <v>152</v>
      </c>
      <c r="B152" s="27" t="s">
        <v>83</v>
      </c>
      <c r="C152" s="36"/>
      <c r="D152" s="38"/>
      <c r="E152" s="36"/>
      <c r="F152" s="36"/>
      <c r="G152" s="94"/>
      <c r="H152" s="95">
        <f>+H130</f>
        <v>1000000</v>
      </c>
      <c r="I152" s="95">
        <f t="shared" ref="I152:P152" si="77">+I130</f>
        <v>1081200</v>
      </c>
      <c r="J152" s="95">
        <f t="shared" si="77"/>
        <v>1168993.4400000002</v>
      </c>
      <c r="K152" s="95">
        <f t="shared" si="77"/>
        <v>1263915.7073280003</v>
      </c>
      <c r="L152" s="95">
        <f t="shared" si="77"/>
        <v>1366545.6627630342</v>
      </c>
      <c r="M152" s="95">
        <f t="shared" si="77"/>
        <v>1477509.1705793925</v>
      </c>
      <c r="N152" s="95">
        <f t="shared" si="77"/>
        <v>1597482.915230439</v>
      </c>
      <c r="O152" s="95">
        <f t="shared" si="77"/>
        <v>1727198.5279471509</v>
      </c>
      <c r="P152" s="95">
        <f t="shared" si="77"/>
        <v>1867447.0484164597</v>
      </c>
    </row>
    <row r="153" spans="1:21" ht="21.75" customHeight="1" x14ac:dyDescent="0.4">
      <c r="A153" s="9">
        <f>ROW()</f>
        <v>153</v>
      </c>
      <c r="B153" t="s">
        <v>84</v>
      </c>
      <c r="C153" s="36"/>
      <c r="D153" s="38"/>
      <c r="E153" s="36"/>
      <c r="F153" s="36"/>
      <c r="I153" s="17">
        <f>+I152/H152-1</f>
        <v>8.1199999999999939E-2</v>
      </c>
      <c r="J153" s="17">
        <f t="shared" ref="J153:P153" si="78">+J152/I152-1</f>
        <v>8.1200000000000161E-2</v>
      </c>
      <c r="K153" s="17">
        <f t="shared" si="78"/>
        <v>8.1200000000000161E-2</v>
      </c>
      <c r="L153" s="17">
        <f t="shared" si="78"/>
        <v>8.1200000000000161E-2</v>
      </c>
      <c r="M153" s="17">
        <f t="shared" si="78"/>
        <v>8.1199999999999939E-2</v>
      </c>
      <c r="N153" s="17">
        <f t="shared" si="78"/>
        <v>8.1199999999999939E-2</v>
      </c>
      <c r="O153" s="17">
        <f t="shared" si="78"/>
        <v>8.1200000000000161E-2</v>
      </c>
      <c r="P153" s="17">
        <f t="shared" si="78"/>
        <v>8.1200000000000161E-2</v>
      </c>
    </row>
    <row r="154" spans="1:21" ht="21.75" customHeight="1" x14ac:dyDescent="0.4">
      <c r="A154" s="9">
        <f>ROW()</f>
        <v>154</v>
      </c>
      <c r="C154" s="36"/>
      <c r="D154" s="38"/>
      <c r="E154" s="36"/>
      <c r="F154" s="36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U154" s="36"/>
    </row>
    <row r="155" spans="1:21" ht="21.75" customHeight="1" x14ac:dyDescent="0.4">
      <c r="A155" s="9">
        <f>ROW()</f>
        <v>155</v>
      </c>
      <c r="B155" s="27" t="s">
        <v>85</v>
      </c>
      <c r="C155" s="36"/>
      <c r="D155" s="94"/>
      <c r="E155" s="94"/>
      <c r="F155" s="94"/>
      <c r="G155" s="94"/>
      <c r="H155" s="95">
        <f>+H132*H130</f>
        <v>600000</v>
      </c>
      <c r="I155" s="95">
        <f t="shared" ref="I155:P155" si="79">+I132*I130</f>
        <v>594660</v>
      </c>
      <c r="J155" s="95">
        <f t="shared" si="79"/>
        <v>642946.39200000011</v>
      </c>
      <c r="K155" s="95">
        <f t="shared" si="79"/>
        <v>695153.6390304002</v>
      </c>
      <c r="L155" s="95">
        <f t="shared" si="79"/>
        <v>751600.11451966886</v>
      </c>
      <c r="M155" s="95">
        <f t="shared" si="79"/>
        <v>812630.0438186659</v>
      </c>
      <c r="N155" s="95">
        <f t="shared" si="79"/>
        <v>878615.60337674152</v>
      </c>
      <c r="O155" s="95">
        <f t="shared" si="79"/>
        <v>949959.19037093304</v>
      </c>
      <c r="P155" s="95">
        <f t="shared" si="79"/>
        <v>1027095.8766290529</v>
      </c>
    </row>
    <row r="156" spans="1:21" ht="21.75" customHeight="1" thickBot="1" x14ac:dyDescent="0.45">
      <c r="A156" s="9">
        <f>ROW()</f>
        <v>156</v>
      </c>
      <c r="B156" s="27" t="s">
        <v>86</v>
      </c>
      <c r="C156" s="36"/>
      <c r="H156" s="96">
        <f>+H152-H155</f>
        <v>400000</v>
      </c>
      <c r="I156" s="96">
        <f t="shared" ref="I156:P156" si="80">+I152-I155</f>
        <v>486540</v>
      </c>
      <c r="J156" s="96">
        <f t="shared" si="80"/>
        <v>526047.04800000007</v>
      </c>
      <c r="K156" s="96">
        <f t="shared" si="80"/>
        <v>568762.06829760014</v>
      </c>
      <c r="L156" s="96">
        <f t="shared" si="80"/>
        <v>614945.54824336537</v>
      </c>
      <c r="M156" s="96">
        <f t="shared" si="80"/>
        <v>664879.12676072656</v>
      </c>
      <c r="N156" s="96">
        <f t="shared" si="80"/>
        <v>718867.31185369752</v>
      </c>
      <c r="O156" s="96">
        <f t="shared" si="80"/>
        <v>777239.33757621783</v>
      </c>
      <c r="P156" s="96">
        <f t="shared" si="80"/>
        <v>840351.17178740678</v>
      </c>
    </row>
    <row r="157" spans="1:21" ht="21.75" customHeight="1" thickBot="1" x14ac:dyDescent="0.45">
      <c r="A157" s="9">
        <f>ROW()</f>
        <v>157</v>
      </c>
      <c r="B157" t="s">
        <v>87</v>
      </c>
      <c r="C157" s="36"/>
      <c r="H157" s="97">
        <f>+H156/H152</f>
        <v>0.4</v>
      </c>
      <c r="I157" s="97">
        <f t="shared" ref="I157:P157" si="81">+I156/I152</f>
        <v>0.45</v>
      </c>
      <c r="J157" s="97">
        <f t="shared" si="81"/>
        <v>0.45</v>
      </c>
      <c r="K157" s="97">
        <f t="shared" si="81"/>
        <v>0.45</v>
      </c>
      <c r="L157" s="97">
        <f t="shared" si="81"/>
        <v>0.44999999999999996</v>
      </c>
      <c r="M157" s="97">
        <f t="shared" si="81"/>
        <v>0.44999999999999996</v>
      </c>
      <c r="N157" s="97">
        <f t="shared" si="81"/>
        <v>0.44999999999999996</v>
      </c>
      <c r="O157" s="97">
        <f t="shared" si="81"/>
        <v>0.44999999999999996</v>
      </c>
      <c r="P157" s="97">
        <f t="shared" si="81"/>
        <v>0.44999999999999996</v>
      </c>
    </row>
    <row r="158" spans="1:21" ht="21.75" customHeight="1" thickTop="1" x14ac:dyDescent="0.4">
      <c r="A158" s="9">
        <f>ROW()</f>
        <v>158</v>
      </c>
      <c r="C158" s="36"/>
    </row>
    <row r="159" spans="1:21" ht="21.75" customHeight="1" x14ac:dyDescent="0.4">
      <c r="A159" s="9">
        <f>ROW()</f>
        <v>159</v>
      </c>
      <c r="B159" s="27" t="s">
        <v>88</v>
      </c>
      <c r="C159" s="36"/>
      <c r="D159" s="94"/>
      <c r="E159" s="94"/>
      <c r="F159" s="94"/>
      <c r="G159" s="94"/>
      <c r="H159" s="98">
        <f>+H152*H133</f>
        <v>300000</v>
      </c>
      <c r="I159" s="98">
        <f t="shared" ref="I159:P159" si="82">+I152*I133</f>
        <v>324360</v>
      </c>
      <c r="J159" s="98">
        <f t="shared" si="82"/>
        <v>350698.03200000006</v>
      </c>
      <c r="K159" s="98">
        <f t="shared" si="82"/>
        <v>379174.71219840011</v>
      </c>
      <c r="L159" s="98">
        <f t="shared" si="82"/>
        <v>409963.69882891024</v>
      </c>
      <c r="M159" s="98">
        <f t="shared" si="82"/>
        <v>443252.75117381773</v>
      </c>
      <c r="N159" s="98">
        <f t="shared" si="82"/>
        <v>479244.8745691317</v>
      </c>
      <c r="O159" s="98">
        <f t="shared" si="82"/>
        <v>518159.55838414526</v>
      </c>
      <c r="P159" s="98">
        <f t="shared" si="82"/>
        <v>560234.11452493793</v>
      </c>
    </row>
    <row r="160" spans="1:21" ht="21.75" customHeight="1" thickBot="1" x14ac:dyDescent="0.45">
      <c r="A160" s="9">
        <f>ROW()</f>
        <v>160</v>
      </c>
      <c r="B160" s="27" t="s">
        <v>89</v>
      </c>
      <c r="C160" s="36"/>
      <c r="H160" s="99">
        <f>+H156-H159</f>
        <v>100000</v>
      </c>
      <c r="I160" s="99">
        <f t="shared" ref="I160:P160" si="83">+I156-I159</f>
        <v>162180</v>
      </c>
      <c r="J160" s="99">
        <f t="shared" si="83"/>
        <v>175349.016</v>
      </c>
      <c r="K160" s="99">
        <f t="shared" si="83"/>
        <v>189587.35609920003</v>
      </c>
      <c r="L160" s="99">
        <f t="shared" si="83"/>
        <v>204981.84941445512</v>
      </c>
      <c r="M160" s="99">
        <f t="shared" si="83"/>
        <v>221626.37558690883</v>
      </c>
      <c r="N160" s="99">
        <f t="shared" si="83"/>
        <v>239622.43728456582</v>
      </c>
      <c r="O160" s="99">
        <f t="shared" si="83"/>
        <v>259079.77919207257</v>
      </c>
      <c r="P160" s="99">
        <f t="shared" si="83"/>
        <v>280117.05726246885</v>
      </c>
    </row>
    <row r="161" spans="1:27" ht="21.75" customHeight="1" thickTop="1" x14ac:dyDescent="0.4">
      <c r="A161" s="9">
        <f>ROW()</f>
        <v>161</v>
      </c>
      <c r="B161" t="s">
        <v>90</v>
      </c>
      <c r="C161" s="36"/>
      <c r="D161" s="100"/>
      <c r="H161" s="100"/>
      <c r="I161" s="17">
        <f>+I160/I152</f>
        <v>0.15</v>
      </c>
      <c r="J161" s="17">
        <f t="shared" ref="J161:P161" si="84">+J160/J152</f>
        <v>0.14999999999999997</v>
      </c>
      <c r="K161" s="17">
        <f t="shared" si="84"/>
        <v>0.15</v>
      </c>
      <c r="L161" s="17">
        <f t="shared" si="84"/>
        <v>0.15</v>
      </c>
      <c r="M161" s="17">
        <f t="shared" si="84"/>
        <v>0.14999999999999997</v>
      </c>
      <c r="N161" s="17">
        <f t="shared" si="84"/>
        <v>0.14999999999999997</v>
      </c>
      <c r="O161" s="17">
        <f t="shared" si="84"/>
        <v>0.14999999999999997</v>
      </c>
      <c r="P161" s="17">
        <f t="shared" si="84"/>
        <v>0.14999999999999994</v>
      </c>
    </row>
    <row r="162" spans="1:27" ht="21.75" customHeight="1" x14ac:dyDescent="0.4">
      <c r="A162" s="9">
        <f>ROW()</f>
        <v>162</v>
      </c>
      <c r="C162" s="100"/>
      <c r="D162" s="100"/>
    </row>
    <row r="163" spans="1:27" ht="21.75" customHeight="1" thickBot="1" x14ac:dyDescent="0.45">
      <c r="A163" s="9">
        <f>ROW()</f>
        <v>163</v>
      </c>
      <c r="B163" t="s">
        <v>91</v>
      </c>
      <c r="C163" s="100"/>
      <c r="D163" s="100"/>
      <c r="H163" s="62"/>
      <c r="I163" s="101">
        <f>+I152*I134</f>
        <v>54060</v>
      </c>
      <c r="J163" s="101">
        <f t="shared" ref="J163:P163" si="85">+J152*J134</f>
        <v>58449.672000000013</v>
      </c>
      <c r="K163" s="101">
        <f t="shared" si="85"/>
        <v>63195.785366400021</v>
      </c>
      <c r="L163" s="101">
        <f t="shared" si="85"/>
        <v>68327.283138151717</v>
      </c>
      <c r="M163" s="101">
        <f t="shared" si="85"/>
        <v>73875.458528969626</v>
      </c>
      <c r="N163" s="101">
        <f t="shared" si="85"/>
        <v>79874.145761521955</v>
      </c>
      <c r="O163" s="101">
        <f t="shared" si="85"/>
        <v>86359.926397357543</v>
      </c>
      <c r="P163" s="101">
        <f t="shared" si="85"/>
        <v>93372.352420822994</v>
      </c>
    </row>
    <row r="164" spans="1:27" ht="21.75" customHeight="1" x14ac:dyDescent="0.4">
      <c r="A164" s="9">
        <f>ROW()</f>
        <v>164</v>
      </c>
      <c r="B164" s="27" t="s">
        <v>92</v>
      </c>
      <c r="C164" s="100"/>
      <c r="D164" s="100"/>
      <c r="H164" s="62"/>
      <c r="I164" s="102">
        <f>+I160-I163</f>
        <v>108120</v>
      </c>
      <c r="J164" s="102">
        <f t="shared" ref="J164:P164" si="86">+J160-J163</f>
        <v>116899.34399999998</v>
      </c>
      <c r="K164" s="102">
        <f t="shared" si="86"/>
        <v>126391.5707328</v>
      </c>
      <c r="L164" s="102">
        <f t="shared" si="86"/>
        <v>136654.56627630341</v>
      </c>
      <c r="M164" s="102">
        <f t="shared" si="86"/>
        <v>147750.91705793922</v>
      </c>
      <c r="N164" s="102">
        <f t="shared" si="86"/>
        <v>159748.29152304388</v>
      </c>
      <c r="O164" s="102">
        <f t="shared" si="86"/>
        <v>172719.85279471503</v>
      </c>
      <c r="P164" s="102">
        <f t="shared" si="86"/>
        <v>186744.70484164584</v>
      </c>
    </row>
    <row r="165" spans="1:27" ht="21.75" customHeight="1" thickBot="1" x14ac:dyDescent="0.55000000000000004">
      <c r="A165" s="9">
        <f>ROW()</f>
        <v>165</v>
      </c>
      <c r="B165" t="s">
        <v>93</v>
      </c>
      <c r="C165" s="100"/>
      <c r="D165" s="100"/>
      <c r="G165" s="103"/>
      <c r="H165" s="104"/>
      <c r="I165" s="105">
        <f>+$O$11/7</f>
        <v>7142.8571428571431</v>
      </c>
      <c r="J165" s="105">
        <f>+$O$11/7</f>
        <v>7142.8571428571431</v>
      </c>
      <c r="K165" s="105">
        <f>+$O$11/7</f>
        <v>7142.8571428571431</v>
      </c>
      <c r="L165" s="105">
        <f>+$O$11/7</f>
        <v>7142.8571428571431</v>
      </c>
      <c r="M165" s="105">
        <f>+$O$11/7</f>
        <v>7142.8571428571431</v>
      </c>
      <c r="N165" s="105">
        <f>+$O$11/7</f>
        <v>7142.8571428571431</v>
      </c>
      <c r="O165" s="105">
        <f>+$O$11/7</f>
        <v>7142.8571428571431</v>
      </c>
      <c r="P165" s="105"/>
    </row>
    <row r="166" spans="1:27" ht="21.75" customHeight="1" thickBot="1" x14ac:dyDescent="0.45">
      <c r="A166" s="9">
        <f>ROW()</f>
        <v>166</v>
      </c>
      <c r="B166" s="27" t="s">
        <v>94</v>
      </c>
      <c r="C166" s="100"/>
      <c r="D166" s="100"/>
      <c r="H166" s="29"/>
      <c r="I166" s="106">
        <f>+I164-I165</f>
        <v>100977.14285714286</v>
      </c>
      <c r="J166" s="106">
        <f t="shared" ref="J166:P166" si="87">+J164-J165</f>
        <v>109756.48685714284</v>
      </c>
      <c r="K166" s="106">
        <f t="shared" si="87"/>
        <v>119248.71358994285</v>
      </c>
      <c r="L166" s="106">
        <f t="shared" si="87"/>
        <v>129511.70913344626</v>
      </c>
      <c r="M166" s="106">
        <f t="shared" si="87"/>
        <v>140608.05991508209</v>
      </c>
      <c r="N166" s="106">
        <f t="shared" si="87"/>
        <v>152605.43438018675</v>
      </c>
      <c r="O166" s="106">
        <f t="shared" si="87"/>
        <v>165576.9956518579</v>
      </c>
      <c r="P166" s="106">
        <f t="shared" si="87"/>
        <v>186744.70484164584</v>
      </c>
    </row>
    <row r="167" spans="1:27" ht="21.75" customHeight="1" thickTop="1" x14ac:dyDescent="0.4">
      <c r="A167" s="9">
        <f>ROW()</f>
        <v>167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U167" s="29"/>
      <c r="V167" s="29"/>
      <c r="W167" s="29"/>
      <c r="X167" s="29"/>
      <c r="Y167" s="29"/>
      <c r="Z167" s="29"/>
      <c r="AA167" s="29"/>
    </row>
    <row r="168" spans="1:27" ht="21.75" customHeight="1" x14ac:dyDescent="0.4">
      <c r="A168" s="9">
        <f>ROW()</f>
        <v>168</v>
      </c>
      <c r="B168" s="27" t="s">
        <v>95</v>
      </c>
      <c r="C168" s="29"/>
    </row>
    <row r="169" spans="1:27" ht="21.75" customHeight="1" x14ac:dyDescent="0.4">
      <c r="A169" s="9">
        <f>ROW()</f>
        <v>169</v>
      </c>
      <c r="B169" t="str">
        <f>+B8</f>
        <v>Revolver ($100 million)</v>
      </c>
      <c r="C169" s="29"/>
      <c r="I169" s="51">
        <f>+I36</f>
        <v>0</v>
      </c>
      <c r="J169" s="51">
        <f t="shared" ref="J169:P169" si="88">+J36</f>
        <v>0</v>
      </c>
      <c r="K169" s="51">
        <f t="shared" si="88"/>
        <v>0</v>
      </c>
      <c r="L169" s="51">
        <f t="shared" si="88"/>
        <v>0</v>
      </c>
      <c r="M169" s="51">
        <f t="shared" si="88"/>
        <v>0</v>
      </c>
      <c r="N169" s="51">
        <f t="shared" si="88"/>
        <v>0</v>
      </c>
      <c r="O169" s="51">
        <f t="shared" si="88"/>
        <v>0</v>
      </c>
      <c r="P169" s="51">
        <f t="shared" si="88"/>
        <v>0</v>
      </c>
    </row>
    <row r="170" spans="1:27" ht="21.75" customHeight="1" x14ac:dyDescent="0.4">
      <c r="A170" s="9">
        <f>ROW()</f>
        <v>170</v>
      </c>
      <c r="B170" t="str">
        <f>+B9</f>
        <v>Term Loan A</v>
      </c>
      <c r="C170" s="29"/>
      <c r="I170" s="51">
        <f>+I44</f>
        <v>11700</v>
      </c>
      <c r="J170" s="51">
        <f t="shared" ref="J170:P170" si="89">+J44</f>
        <v>11970.000000000002</v>
      </c>
      <c r="K170" s="51">
        <f t="shared" si="89"/>
        <v>12960.000000000002</v>
      </c>
      <c r="L170" s="51">
        <f t="shared" si="89"/>
        <v>11808.000000000002</v>
      </c>
      <c r="M170" s="51">
        <f t="shared" si="89"/>
        <v>10368.000000000002</v>
      </c>
      <c r="N170" s="51">
        <f t="shared" si="89"/>
        <v>8640.0000000000018</v>
      </c>
      <c r="O170" s="51">
        <f t="shared" si="89"/>
        <v>6480.0000000000009</v>
      </c>
      <c r="P170" s="51">
        <f t="shared" si="89"/>
        <v>0</v>
      </c>
    </row>
    <row r="171" spans="1:27" ht="21.75" customHeight="1" x14ac:dyDescent="0.4">
      <c r="A171" s="9">
        <f>ROW()</f>
        <v>171</v>
      </c>
      <c r="B171" t="str">
        <f>+B10</f>
        <v>Term Loan B</v>
      </c>
      <c r="C171" s="29"/>
      <c r="I171" s="51">
        <f>+I55</f>
        <v>14000.000000000002</v>
      </c>
      <c r="J171" s="51">
        <f t="shared" ref="J171:P171" si="90">+J55</f>
        <v>14850.000000000002</v>
      </c>
      <c r="K171" s="51">
        <f t="shared" si="90"/>
        <v>16660</v>
      </c>
      <c r="L171" s="51">
        <f t="shared" si="90"/>
        <v>16490</v>
      </c>
      <c r="M171" s="51">
        <f t="shared" si="90"/>
        <v>16320.000000000002</v>
      </c>
      <c r="N171" s="51">
        <f t="shared" si="90"/>
        <v>16150.000000000002</v>
      </c>
      <c r="O171" s="51">
        <f t="shared" si="90"/>
        <v>15980.000000000002</v>
      </c>
      <c r="P171" s="51">
        <f t="shared" si="90"/>
        <v>0</v>
      </c>
    </row>
    <row r="172" spans="1:27" ht="21.75" customHeight="1" x14ac:dyDescent="0.4">
      <c r="A172" s="9">
        <f>ROW()</f>
        <v>172</v>
      </c>
      <c r="B172" t="str">
        <f>+B12</f>
        <v>Senior Unsecured / Subordinated Notes</v>
      </c>
      <c r="C172" s="29"/>
      <c r="I172" s="51">
        <f>+I66</f>
        <v>17000</v>
      </c>
      <c r="J172" s="51">
        <f t="shared" ref="J172:P172" si="91">+J66</f>
        <v>17000</v>
      </c>
      <c r="K172" s="51">
        <f t="shared" si="91"/>
        <v>17000</v>
      </c>
      <c r="L172" s="51">
        <f t="shared" si="91"/>
        <v>17000</v>
      </c>
      <c r="M172" s="51">
        <f t="shared" si="91"/>
        <v>17000</v>
      </c>
      <c r="N172" s="51">
        <f t="shared" si="91"/>
        <v>17000</v>
      </c>
      <c r="O172" s="51">
        <f t="shared" si="91"/>
        <v>17000</v>
      </c>
      <c r="P172" s="51">
        <f t="shared" si="91"/>
        <v>17000</v>
      </c>
    </row>
    <row r="173" spans="1:27" ht="21.75" customHeight="1" thickBot="1" x14ac:dyDescent="0.45">
      <c r="A173" s="9">
        <f>ROW()</f>
        <v>173</v>
      </c>
      <c r="B173" t="s">
        <v>96</v>
      </c>
      <c r="C173" s="29"/>
      <c r="I173" s="107">
        <f>SUM(I169:I172)</f>
        <v>42700</v>
      </c>
      <c r="J173" s="107">
        <f t="shared" ref="J173:P173" si="92">SUM(J169:J172)</f>
        <v>43820</v>
      </c>
      <c r="K173" s="107">
        <f t="shared" si="92"/>
        <v>46620</v>
      </c>
      <c r="L173" s="107">
        <f t="shared" si="92"/>
        <v>45298</v>
      </c>
      <c r="M173" s="107">
        <f t="shared" si="92"/>
        <v>43688</v>
      </c>
      <c r="N173" s="107">
        <f t="shared" si="92"/>
        <v>41790</v>
      </c>
      <c r="O173" s="107">
        <f t="shared" si="92"/>
        <v>39460</v>
      </c>
      <c r="P173" s="107">
        <f t="shared" si="92"/>
        <v>17000</v>
      </c>
    </row>
    <row r="174" spans="1:27" ht="21.75" customHeight="1" thickTop="1" thickBot="1" x14ac:dyDescent="0.45">
      <c r="A174" s="9">
        <f>ROW()</f>
        <v>174</v>
      </c>
      <c r="C174" s="29"/>
      <c r="I174" s="108"/>
      <c r="J174" s="108"/>
      <c r="K174" s="108"/>
      <c r="L174" s="108"/>
      <c r="M174" s="108"/>
      <c r="N174" s="108"/>
      <c r="O174" s="108"/>
      <c r="P174" s="108"/>
    </row>
    <row r="175" spans="1:27" ht="21.75" customHeight="1" thickBot="1" x14ac:dyDescent="0.45">
      <c r="A175" s="9">
        <f>ROW()</f>
        <v>175</v>
      </c>
      <c r="B175" s="25" t="s">
        <v>97</v>
      </c>
      <c r="C175" s="29"/>
      <c r="I175" s="109">
        <f>+I166-I173</f>
        <v>58277.142857142855</v>
      </c>
      <c r="J175" s="109">
        <f t="shared" ref="J175:P175" si="93">+J166-J173</f>
        <v>65936.486857142838</v>
      </c>
      <c r="K175" s="109">
        <f t="shared" si="93"/>
        <v>72628.713589942854</v>
      </c>
      <c r="L175" s="109">
        <f t="shared" si="93"/>
        <v>84213.70913344626</v>
      </c>
      <c r="M175" s="109">
        <f t="shared" si="93"/>
        <v>96920.059915082093</v>
      </c>
      <c r="N175" s="109">
        <f t="shared" si="93"/>
        <v>110815.43438018675</v>
      </c>
      <c r="O175" s="109">
        <f t="shared" si="93"/>
        <v>126116.9956518579</v>
      </c>
      <c r="P175" s="109">
        <f t="shared" si="93"/>
        <v>169744.70484164584</v>
      </c>
    </row>
    <row r="176" spans="1:27" ht="21.75" customHeight="1" thickTop="1" x14ac:dyDescent="0.5">
      <c r="A176" s="9">
        <f>ROW()</f>
        <v>176</v>
      </c>
      <c r="B176" t="s">
        <v>98</v>
      </c>
      <c r="C176" s="29"/>
      <c r="I176" s="91">
        <v>0.34</v>
      </c>
      <c r="J176" s="91">
        <v>0.34</v>
      </c>
      <c r="K176" s="91">
        <v>0.34</v>
      </c>
      <c r="L176" s="91">
        <v>0.34</v>
      </c>
      <c r="M176" s="91">
        <v>0.34</v>
      </c>
      <c r="N176" s="91">
        <v>0.34</v>
      </c>
      <c r="O176" s="91">
        <v>0.34</v>
      </c>
      <c r="P176" s="91">
        <v>0.34</v>
      </c>
    </row>
    <row r="177" spans="1:21" ht="21.75" customHeight="1" x14ac:dyDescent="0.4">
      <c r="A177" s="9">
        <f>ROW()</f>
        <v>177</v>
      </c>
      <c r="B177" t="s">
        <v>99</v>
      </c>
      <c r="C177" s="29"/>
      <c r="I177" s="110">
        <f>+I175*I176</f>
        <v>19814.228571428572</v>
      </c>
      <c r="J177" s="110">
        <f t="shared" ref="J177:P177" si="94">+J175*J176</f>
        <v>22418.405531428565</v>
      </c>
      <c r="K177" s="110">
        <f t="shared" si="94"/>
        <v>24693.762620580572</v>
      </c>
      <c r="L177" s="110">
        <f t="shared" si="94"/>
        <v>28632.661105371732</v>
      </c>
      <c r="M177" s="110">
        <f t="shared" si="94"/>
        <v>32952.820371127913</v>
      </c>
      <c r="N177" s="110">
        <f t="shared" si="94"/>
        <v>37677.247689263495</v>
      </c>
      <c r="O177" s="110">
        <f t="shared" si="94"/>
        <v>42879.778521631692</v>
      </c>
      <c r="P177" s="110">
        <f t="shared" si="94"/>
        <v>57713.199646159592</v>
      </c>
    </row>
    <row r="178" spans="1:21" ht="21.75" customHeight="1" thickBot="1" x14ac:dyDescent="0.45">
      <c r="A178" s="9">
        <f>ROW()</f>
        <v>178</v>
      </c>
      <c r="B178" s="27" t="s">
        <v>100</v>
      </c>
      <c r="C178" s="29"/>
      <c r="I178" s="111">
        <f>+I175-I177</f>
        <v>38462.914285714287</v>
      </c>
      <c r="J178" s="111">
        <f t="shared" ref="J178:P178" si="95">+J175-J177</f>
        <v>43518.081325714273</v>
      </c>
      <c r="K178" s="111">
        <f t="shared" si="95"/>
        <v>47934.950969362282</v>
      </c>
      <c r="L178" s="111">
        <f t="shared" si="95"/>
        <v>55581.048028074525</v>
      </c>
      <c r="M178" s="111">
        <f t="shared" si="95"/>
        <v>63967.23954395418</v>
      </c>
      <c r="N178" s="111">
        <f t="shared" si="95"/>
        <v>73138.186690923263</v>
      </c>
      <c r="O178" s="111">
        <f t="shared" si="95"/>
        <v>83237.2171302262</v>
      </c>
      <c r="P178" s="111">
        <f t="shared" si="95"/>
        <v>112031.50519548624</v>
      </c>
    </row>
    <row r="179" spans="1:21" ht="21.75" customHeight="1" thickTop="1" x14ac:dyDescent="0.4">
      <c r="C179" s="29"/>
    </row>
    <row r="180" spans="1:21" ht="12" customHeight="1" x14ac:dyDescent="0.4">
      <c r="A180" s="6"/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21" ht="21.75" customHeight="1" x14ac:dyDescent="0.55000000000000004">
      <c r="A181" s="9">
        <f>ROW()</f>
        <v>181</v>
      </c>
      <c r="B181" s="34" t="s">
        <v>101</v>
      </c>
      <c r="C181" s="12"/>
      <c r="D181" s="12"/>
      <c r="E181" s="12"/>
      <c r="F181" s="12"/>
      <c r="G181" s="52"/>
      <c r="H181" s="52"/>
      <c r="I181" s="52"/>
      <c r="J181" s="52"/>
      <c r="K181" s="52"/>
      <c r="L181" s="52"/>
      <c r="M181" s="52"/>
      <c r="N181" s="52"/>
      <c r="O181" s="52"/>
      <c r="P181" s="52"/>
    </row>
    <row r="182" spans="1:21" ht="21.75" customHeight="1" x14ac:dyDescent="0.5">
      <c r="A182" s="9">
        <f>ROW()</f>
        <v>182</v>
      </c>
      <c r="B182" s="35" t="s">
        <v>18</v>
      </c>
      <c r="C182" s="36"/>
      <c r="D182" s="38"/>
      <c r="E182" s="36"/>
      <c r="F182" s="36"/>
      <c r="G182" s="53"/>
      <c r="H182" s="53"/>
      <c r="I182" s="137" t="s">
        <v>20</v>
      </c>
      <c r="J182" s="137"/>
      <c r="K182" s="137"/>
      <c r="L182" s="137"/>
      <c r="M182" s="137"/>
    </row>
    <row r="183" spans="1:21" ht="21.75" customHeight="1" thickBot="1" x14ac:dyDescent="0.45">
      <c r="A183" s="9">
        <f>ROW()</f>
        <v>183</v>
      </c>
      <c r="C183" s="36"/>
      <c r="D183" s="38"/>
      <c r="E183" s="36"/>
      <c r="F183" s="36"/>
      <c r="G183" s="53"/>
      <c r="H183" s="127">
        <f>+H151</f>
        <v>2018</v>
      </c>
      <c r="I183" s="127">
        <f>+H183+1</f>
        <v>2019</v>
      </c>
      <c r="J183" s="127">
        <f t="shared" ref="J183:P183" si="96">+I183+1</f>
        <v>2020</v>
      </c>
      <c r="K183" s="127">
        <f t="shared" si="96"/>
        <v>2021</v>
      </c>
      <c r="L183" s="127">
        <f t="shared" si="96"/>
        <v>2022</v>
      </c>
      <c r="M183" s="127">
        <f t="shared" si="96"/>
        <v>2023</v>
      </c>
      <c r="N183" s="127">
        <f t="shared" si="96"/>
        <v>2024</v>
      </c>
      <c r="O183" s="127">
        <f t="shared" si="96"/>
        <v>2025</v>
      </c>
      <c r="P183" s="127">
        <f t="shared" si="96"/>
        <v>2026</v>
      </c>
    </row>
    <row r="184" spans="1:21" ht="21.75" customHeight="1" x14ac:dyDescent="0.4">
      <c r="A184" s="9">
        <f>ROW()</f>
        <v>184</v>
      </c>
      <c r="B184" t="s">
        <v>102</v>
      </c>
      <c r="C184" s="36"/>
      <c r="D184" s="38"/>
      <c r="E184" s="36"/>
      <c r="F184" s="36"/>
      <c r="H184" s="62"/>
      <c r="I184" s="112">
        <f>+I178</f>
        <v>38462.914285714287</v>
      </c>
      <c r="J184" s="112">
        <f t="shared" ref="J184:P184" si="97">+J178</f>
        <v>43518.081325714273</v>
      </c>
      <c r="K184" s="112">
        <f t="shared" si="97"/>
        <v>47934.950969362282</v>
      </c>
      <c r="L184" s="112">
        <f t="shared" si="97"/>
        <v>55581.048028074525</v>
      </c>
      <c r="M184" s="112">
        <f t="shared" si="97"/>
        <v>63967.23954395418</v>
      </c>
      <c r="N184" s="112">
        <f t="shared" si="97"/>
        <v>73138.186690923263</v>
      </c>
      <c r="O184" s="112">
        <f t="shared" si="97"/>
        <v>83237.2171302262</v>
      </c>
      <c r="P184" s="112">
        <f t="shared" si="97"/>
        <v>112031.50519548624</v>
      </c>
    </row>
    <row r="185" spans="1:21" ht="21.75" customHeight="1" x14ac:dyDescent="0.4">
      <c r="A185" s="9">
        <f>ROW()</f>
        <v>185</v>
      </c>
      <c r="B185" t="s">
        <v>91</v>
      </c>
      <c r="C185" s="113"/>
      <c r="D185" s="38"/>
      <c r="E185" s="36"/>
      <c r="F185" s="36"/>
      <c r="H185" s="114"/>
      <c r="I185" s="110">
        <f>+I163</f>
        <v>54060</v>
      </c>
      <c r="J185" s="110">
        <f t="shared" ref="J185:P185" si="98">+J163</f>
        <v>58449.672000000013</v>
      </c>
      <c r="K185" s="110">
        <f t="shared" si="98"/>
        <v>63195.785366400021</v>
      </c>
      <c r="L185" s="110">
        <f t="shared" si="98"/>
        <v>68327.283138151717</v>
      </c>
      <c r="M185" s="110">
        <f t="shared" si="98"/>
        <v>73875.458528969626</v>
      </c>
      <c r="N185" s="110">
        <f t="shared" si="98"/>
        <v>79874.145761521955</v>
      </c>
      <c r="O185" s="110">
        <f t="shared" si="98"/>
        <v>86359.926397357543</v>
      </c>
      <c r="P185" s="110">
        <f t="shared" si="98"/>
        <v>93372.352420822994</v>
      </c>
    </row>
    <row r="186" spans="1:21" ht="21.75" customHeight="1" x14ac:dyDescent="0.4">
      <c r="A186" s="9">
        <f>ROW()</f>
        <v>186</v>
      </c>
      <c r="B186" t="s">
        <v>103</v>
      </c>
      <c r="C186" s="113"/>
      <c r="D186" s="38"/>
      <c r="E186" s="36"/>
      <c r="F186" s="36"/>
      <c r="H186" s="62"/>
      <c r="I186" s="110">
        <f>+I165</f>
        <v>7142.8571428571431</v>
      </c>
      <c r="J186" s="110">
        <f t="shared" ref="J186:P186" si="99">+J165</f>
        <v>7142.8571428571431</v>
      </c>
      <c r="K186" s="110">
        <f t="shared" si="99"/>
        <v>7142.8571428571431</v>
      </c>
      <c r="L186" s="110">
        <f t="shared" si="99"/>
        <v>7142.8571428571431</v>
      </c>
      <c r="M186" s="110">
        <f t="shared" si="99"/>
        <v>7142.8571428571431</v>
      </c>
      <c r="N186" s="110">
        <f t="shared" si="99"/>
        <v>7142.8571428571431</v>
      </c>
      <c r="O186" s="110">
        <f t="shared" si="99"/>
        <v>7142.8571428571431</v>
      </c>
      <c r="P186" s="110">
        <f t="shared" si="99"/>
        <v>0</v>
      </c>
    </row>
    <row r="187" spans="1:21" ht="21.75" customHeight="1" thickBot="1" x14ac:dyDescent="0.45">
      <c r="A187" s="9">
        <f>ROW()</f>
        <v>187</v>
      </c>
      <c r="B187" t="s">
        <v>104</v>
      </c>
      <c r="C187" s="113"/>
      <c r="H187" s="53"/>
      <c r="I187" s="101">
        <f>+I177*I139</f>
        <v>990.71142857142866</v>
      </c>
      <c r="J187" s="101">
        <f t="shared" ref="J187:P187" si="100">+J177*J139</f>
        <v>1120.9202765714283</v>
      </c>
      <c r="K187" s="101">
        <f t="shared" si="100"/>
        <v>1234.6881310290287</v>
      </c>
      <c r="L187" s="101">
        <f t="shared" si="100"/>
        <v>1431.6330552685868</v>
      </c>
      <c r="M187" s="101">
        <f t="shared" si="100"/>
        <v>1647.6410185563957</v>
      </c>
      <c r="N187" s="101">
        <f t="shared" si="100"/>
        <v>1883.8623844631747</v>
      </c>
      <c r="O187" s="101">
        <f t="shared" si="100"/>
        <v>2143.9889260815849</v>
      </c>
      <c r="P187" s="101">
        <f t="shared" si="100"/>
        <v>2885.6599823079796</v>
      </c>
    </row>
    <row r="188" spans="1:21" ht="21.75" customHeight="1" thickBot="1" x14ac:dyDescent="0.45">
      <c r="A188" s="9">
        <f>ROW()</f>
        <v>188</v>
      </c>
      <c r="B188" s="27" t="s">
        <v>105</v>
      </c>
      <c r="C188" s="113"/>
      <c r="G188" s="62"/>
      <c r="H188" s="114"/>
      <c r="I188" s="107">
        <f>SUM(I184:I187)</f>
        <v>100656.48285714287</v>
      </c>
      <c r="J188" s="107">
        <f t="shared" ref="J188:P188" si="101">SUM(J184:J187)</f>
        <v>110231.53074514287</v>
      </c>
      <c r="K188" s="107">
        <f t="shared" si="101"/>
        <v>119508.28160964849</v>
      </c>
      <c r="L188" s="107">
        <f t="shared" si="101"/>
        <v>132482.82136435198</v>
      </c>
      <c r="M188" s="107">
        <f t="shared" si="101"/>
        <v>146633.19623433735</v>
      </c>
      <c r="N188" s="107">
        <f t="shared" si="101"/>
        <v>162039.05197976553</v>
      </c>
      <c r="O188" s="107">
        <f t="shared" si="101"/>
        <v>178883.98959652247</v>
      </c>
      <c r="P188" s="107">
        <f t="shared" si="101"/>
        <v>208289.51759861724</v>
      </c>
    </row>
    <row r="189" spans="1:21" ht="21.75" customHeight="1" thickTop="1" x14ac:dyDescent="0.4">
      <c r="A189" s="9">
        <f>ROW()</f>
        <v>189</v>
      </c>
      <c r="C189" s="113"/>
      <c r="G189" s="62"/>
      <c r="H189" s="53"/>
      <c r="I189" s="53"/>
      <c r="J189" s="53"/>
      <c r="K189" s="53"/>
      <c r="L189" s="53"/>
      <c r="M189" s="53"/>
      <c r="N189" s="53"/>
      <c r="O189" s="53"/>
      <c r="P189" s="53"/>
      <c r="U189" s="36"/>
    </row>
    <row r="190" spans="1:21" ht="21.75" customHeight="1" x14ac:dyDescent="0.4">
      <c r="A190" s="9">
        <f>ROW()</f>
        <v>190</v>
      </c>
      <c r="B190" s="115" t="s">
        <v>106</v>
      </c>
      <c r="C190" s="113"/>
      <c r="G190" s="62"/>
      <c r="H190" s="53"/>
      <c r="I190" s="53"/>
      <c r="J190" s="53"/>
      <c r="K190" s="53"/>
      <c r="L190" s="53"/>
      <c r="M190" s="53"/>
      <c r="N190" s="53"/>
      <c r="O190" s="53"/>
      <c r="P190" s="53"/>
      <c r="U190" s="36"/>
    </row>
    <row r="191" spans="1:21" ht="21.75" customHeight="1" x14ac:dyDescent="0.4">
      <c r="A191" s="9">
        <f>ROW()</f>
        <v>191</v>
      </c>
      <c r="B191" t="s">
        <v>107</v>
      </c>
      <c r="C191" s="113"/>
      <c r="D191" s="116"/>
      <c r="E191" s="116"/>
      <c r="F191" s="116"/>
      <c r="H191" s="62"/>
      <c r="I191" s="112">
        <f>+H85-I85</f>
        <v>-8865.7534246575233</v>
      </c>
      <c r="J191" s="112">
        <f t="shared" ref="J191:P191" si="102">+I85-J85</f>
        <v>-7215.8991780822107</v>
      </c>
      <c r="K191" s="112">
        <f t="shared" si="102"/>
        <v>-7801.8301913424802</v>
      </c>
      <c r="L191" s="112">
        <f t="shared" si="102"/>
        <v>-8435.3388028795016</v>
      </c>
      <c r="M191" s="112">
        <f t="shared" si="102"/>
        <v>-9120.2883136732707</v>
      </c>
      <c r="N191" s="112">
        <f t="shared" si="102"/>
        <v>-9860.8557247435674</v>
      </c>
      <c r="O191" s="112">
        <f t="shared" si="102"/>
        <v>-10661.557209592749</v>
      </c>
      <c r="P191" s="112">
        <f t="shared" si="102"/>
        <v>-11527.275655011676</v>
      </c>
    </row>
    <row r="192" spans="1:21" ht="21.75" customHeight="1" x14ac:dyDescent="0.4">
      <c r="A192" s="9">
        <f>ROW()</f>
        <v>192</v>
      </c>
      <c r="B192" t="s">
        <v>108</v>
      </c>
      <c r="C192" s="113"/>
      <c r="D192" s="116"/>
      <c r="E192" s="116"/>
      <c r="F192" s="116"/>
      <c r="G192" s="62"/>
      <c r="H192" s="62"/>
      <c r="I192" s="112">
        <f t="shared" ref="I192:P193" si="103">+H86-I86</f>
        <v>-898.35616438355646</v>
      </c>
      <c r="J192" s="112">
        <f t="shared" si="103"/>
        <v>-8598.9465205479646</v>
      </c>
      <c r="K192" s="112">
        <f t="shared" si="103"/>
        <v>-9297.1809780164476</v>
      </c>
      <c r="L192" s="112">
        <f t="shared" si="103"/>
        <v>-10052.112073431417</v>
      </c>
      <c r="M192" s="112">
        <f t="shared" si="103"/>
        <v>-10868.343573793973</v>
      </c>
      <c r="N192" s="112">
        <f t="shared" si="103"/>
        <v>-11750.853071986086</v>
      </c>
      <c r="O192" s="112">
        <f t="shared" si="103"/>
        <v>-12705.022341431351</v>
      </c>
      <c r="P192" s="112">
        <f t="shared" si="103"/>
        <v>-13736.670155555592</v>
      </c>
    </row>
    <row r="193" spans="1:21" ht="21.75" customHeight="1" x14ac:dyDescent="0.4">
      <c r="A193" s="9">
        <f>ROW()</f>
        <v>193</v>
      </c>
      <c r="B193" t="s">
        <v>109</v>
      </c>
      <c r="C193" s="113"/>
      <c r="D193" s="116"/>
      <c r="E193" s="116"/>
      <c r="F193" s="116"/>
      <c r="G193" s="62"/>
      <c r="H193" s="62"/>
      <c r="I193" s="112">
        <f t="shared" si="103"/>
        <v>-812</v>
      </c>
      <c r="J193" s="112">
        <f t="shared" si="103"/>
        <v>-877.93440000000192</v>
      </c>
      <c r="K193" s="112">
        <f t="shared" si="103"/>
        <v>-949.22267328000089</v>
      </c>
      <c r="L193" s="112">
        <f t="shared" si="103"/>
        <v>-1026.2995543503403</v>
      </c>
      <c r="M193" s="112">
        <f t="shared" si="103"/>
        <v>-1109.6350781635811</v>
      </c>
      <c r="N193" s="112">
        <f t="shared" si="103"/>
        <v>-1199.7374465104658</v>
      </c>
      <c r="O193" s="112">
        <f t="shared" si="103"/>
        <v>-1297.156127167118</v>
      </c>
      <c r="P193" s="112">
        <f t="shared" si="103"/>
        <v>-1402.4852046930901</v>
      </c>
    </row>
    <row r="194" spans="1:21" ht="21.75" customHeight="1" x14ac:dyDescent="0.4">
      <c r="A194" s="9">
        <f>ROW()</f>
        <v>194</v>
      </c>
      <c r="B194" t="s">
        <v>110</v>
      </c>
      <c r="C194" s="113"/>
      <c r="D194" s="116"/>
      <c r="E194" s="116"/>
      <c r="F194" s="116"/>
      <c r="G194" s="62"/>
      <c r="H194" s="62"/>
      <c r="I194" s="110">
        <f>+I97-H97</f>
        <v>2584.1095890410943</v>
      </c>
      <c r="J194" s="110">
        <f t="shared" ref="J194:P194" si="104">+J97-I97</f>
        <v>2645.829698630143</v>
      </c>
      <c r="K194" s="110">
        <f t="shared" si="104"/>
        <v>2860.6710701589109</v>
      </c>
      <c r="L194" s="110">
        <f t="shared" si="104"/>
        <v>3092.9575610558168</v>
      </c>
      <c r="M194" s="110">
        <f t="shared" si="104"/>
        <v>3344.1057150135312</v>
      </c>
      <c r="N194" s="110">
        <f t="shared" si="104"/>
        <v>3615.6470990726375</v>
      </c>
      <c r="O194" s="110">
        <f t="shared" si="104"/>
        <v>3909.2376435173428</v>
      </c>
      <c r="P194" s="110">
        <f t="shared" si="104"/>
        <v>4226.667740170953</v>
      </c>
    </row>
    <row r="195" spans="1:21" ht="21.75" customHeight="1" x14ac:dyDescent="0.4">
      <c r="A195" s="9">
        <f>ROW()</f>
        <v>195</v>
      </c>
      <c r="B195" t="s">
        <v>111</v>
      </c>
      <c r="C195" s="113"/>
      <c r="D195" s="116"/>
      <c r="E195" s="116"/>
      <c r="F195" s="116"/>
      <c r="G195" s="62"/>
      <c r="H195" s="62"/>
      <c r="I195" s="110">
        <f>+I98-H98</f>
        <v>1218</v>
      </c>
      <c r="J195" s="110">
        <f t="shared" ref="J195:P195" si="105">+J98-I98</f>
        <v>1316.9016000000011</v>
      </c>
      <c r="K195" s="110">
        <f t="shared" si="105"/>
        <v>1423.8340099200032</v>
      </c>
      <c r="L195" s="110">
        <f t="shared" si="105"/>
        <v>1539.4493315255095</v>
      </c>
      <c r="M195" s="110">
        <f t="shared" si="105"/>
        <v>1664.4526172453734</v>
      </c>
      <c r="N195" s="110">
        <f t="shared" si="105"/>
        <v>1799.6061697656987</v>
      </c>
      <c r="O195" s="110">
        <f t="shared" si="105"/>
        <v>1945.734190750678</v>
      </c>
      <c r="P195" s="110">
        <f t="shared" si="105"/>
        <v>2103.7278070396314</v>
      </c>
    </row>
    <row r="196" spans="1:21" ht="21.75" customHeight="1" thickBot="1" x14ac:dyDescent="0.55000000000000004">
      <c r="A196" s="9">
        <f>ROW()</f>
        <v>196</v>
      </c>
      <c r="B196" s="118" t="s">
        <v>112</v>
      </c>
      <c r="C196" s="113"/>
      <c r="D196" s="116"/>
      <c r="E196" s="116"/>
      <c r="F196" s="116"/>
      <c r="G196" s="62"/>
      <c r="H196" s="53"/>
      <c r="I196" s="107">
        <f>SUM(I191:I195)</f>
        <v>-6773.9999999999854</v>
      </c>
      <c r="J196" s="107">
        <f t="shared" ref="J196:P196" si="106">SUM(J191:J195)</f>
        <v>-12730.048800000033</v>
      </c>
      <c r="K196" s="107">
        <f t="shared" si="106"/>
        <v>-13763.728762560015</v>
      </c>
      <c r="L196" s="107">
        <f t="shared" si="106"/>
        <v>-14881.343538079935</v>
      </c>
      <c r="M196" s="107">
        <f t="shared" si="106"/>
        <v>-16089.70863337192</v>
      </c>
      <c r="N196" s="107">
        <f t="shared" si="106"/>
        <v>-17396.192974401783</v>
      </c>
      <c r="O196" s="107">
        <f t="shared" si="106"/>
        <v>-18808.763843923196</v>
      </c>
      <c r="P196" s="107">
        <f t="shared" si="106"/>
        <v>-20336.035468049773</v>
      </c>
    </row>
    <row r="197" spans="1:21" ht="21.75" customHeight="1" thickTop="1" thickBot="1" x14ac:dyDescent="0.45">
      <c r="A197" s="9">
        <f>ROW()</f>
        <v>197</v>
      </c>
      <c r="C197" s="113"/>
      <c r="D197" s="116"/>
      <c r="E197" s="116"/>
      <c r="F197" s="116"/>
      <c r="H197" s="117"/>
      <c r="I197" s="119"/>
      <c r="J197" s="119"/>
      <c r="K197" s="119"/>
      <c r="L197" s="119"/>
      <c r="M197" s="119"/>
      <c r="N197" s="119"/>
      <c r="O197" s="119"/>
      <c r="P197" s="119"/>
    </row>
    <row r="198" spans="1:21" ht="21.75" customHeight="1" thickBot="1" x14ac:dyDescent="0.45">
      <c r="A198" s="9">
        <f>ROW()</f>
        <v>198</v>
      </c>
      <c r="B198" s="27" t="s">
        <v>113</v>
      </c>
      <c r="C198" s="113"/>
      <c r="H198" s="53"/>
      <c r="I198" s="107">
        <f>+I188+I196</f>
        <v>93882.482857142881</v>
      </c>
      <c r="J198" s="107">
        <f t="shared" ref="J198:P198" si="107">+J188+J196</f>
        <v>97501.481945142834</v>
      </c>
      <c r="K198" s="107">
        <f t="shared" si="107"/>
        <v>105744.55284708847</v>
      </c>
      <c r="L198" s="107">
        <f t="shared" si="107"/>
        <v>117601.47782627205</v>
      </c>
      <c r="M198" s="107">
        <f t="shared" si="107"/>
        <v>130543.48760096543</v>
      </c>
      <c r="N198" s="107">
        <f t="shared" si="107"/>
        <v>144642.85900536375</v>
      </c>
      <c r="O198" s="107">
        <f t="shared" si="107"/>
        <v>160075.22575259928</v>
      </c>
      <c r="P198" s="107">
        <f t="shared" si="107"/>
        <v>187953.48213056746</v>
      </c>
    </row>
    <row r="199" spans="1:21" ht="21.75" customHeight="1" thickTop="1" x14ac:dyDescent="0.4">
      <c r="A199" s="9">
        <f>ROW()</f>
        <v>199</v>
      </c>
      <c r="C199" s="113"/>
      <c r="G199" s="62"/>
      <c r="H199" s="53"/>
      <c r="I199" s="53"/>
      <c r="J199" s="53"/>
      <c r="K199" s="53"/>
      <c r="L199" s="53"/>
      <c r="M199" s="53"/>
      <c r="N199" s="53"/>
      <c r="O199" s="53"/>
      <c r="P199" s="53"/>
      <c r="U199" s="36"/>
    </row>
    <row r="200" spans="1:21" ht="21.75" customHeight="1" x14ac:dyDescent="0.4">
      <c r="A200" s="9">
        <f>ROW()</f>
        <v>200</v>
      </c>
      <c r="B200" s="115" t="s">
        <v>114</v>
      </c>
      <c r="C200" s="113"/>
      <c r="G200" s="62"/>
      <c r="H200" s="53"/>
      <c r="I200" s="53"/>
      <c r="J200" s="53"/>
      <c r="K200" s="53"/>
      <c r="L200" s="53"/>
      <c r="M200" s="53"/>
      <c r="N200" s="53"/>
      <c r="O200" s="53"/>
      <c r="P200" s="53"/>
      <c r="U200" s="36"/>
    </row>
    <row r="201" spans="1:21" ht="21.75" customHeight="1" x14ac:dyDescent="0.4">
      <c r="A201" s="9">
        <f>ROW()</f>
        <v>201</v>
      </c>
      <c r="B201" t="s">
        <v>115</v>
      </c>
      <c r="C201" s="113"/>
      <c r="D201" s="116"/>
      <c r="E201" s="116"/>
      <c r="G201" s="62"/>
      <c r="H201" s="114"/>
      <c r="I201" s="110">
        <f>-I138*I152</f>
        <v>-54060</v>
      </c>
      <c r="J201" s="110">
        <f t="shared" ref="J201:P201" si="108">-J138*J152</f>
        <v>-58449.672000000013</v>
      </c>
      <c r="K201" s="110">
        <f t="shared" si="108"/>
        <v>-63195.785366400021</v>
      </c>
      <c r="L201" s="110">
        <f t="shared" si="108"/>
        <v>-68327.283138151717</v>
      </c>
      <c r="M201" s="110">
        <f t="shared" si="108"/>
        <v>-73875.458528969626</v>
      </c>
      <c r="N201" s="110">
        <f t="shared" si="108"/>
        <v>-79874.145761521955</v>
      </c>
      <c r="O201" s="110">
        <f t="shared" si="108"/>
        <v>-86359.926397357543</v>
      </c>
      <c r="P201" s="110">
        <f t="shared" si="108"/>
        <v>-93372.352420822994</v>
      </c>
    </row>
    <row r="202" spans="1:21" ht="21.75" customHeight="1" thickBot="1" x14ac:dyDescent="0.55000000000000004">
      <c r="A202" s="9">
        <f>ROW()</f>
        <v>202</v>
      </c>
      <c r="B202" t="s">
        <v>116</v>
      </c>
      <c r="C202" s="113"/>
      <c r="D202" s="116"/>
      <c r="E202" s="116"/>
      <c r="G202" s="62"/>
      <c r="H202" s="53"/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1"/>
    </row>
    <row r="203" spans="1:21" ht="21.75" customHeight="1" thickBot="1" x14ac:dyDescent="0.45">
      <c r="A203" s="9">
        <f>ROW()</f>
        <v>203</v>
      </c>
      <c r="B203" s="27" t="s">
        <v>117</v>
      </c>
      <c r="C203" s="113"/>
      <c r="G203" s="62"/>
      <c r="H203" s="53"/>
      <c r="I203" s="107">
        <f>+I202+I201</f>
        <v>-54060</v>
      </c>
      <c r="J203" s="107">
        <f t="shared" ref="J203:P203" si="109">+J202+J201</f>
        <v>-58449.672000000013</v>
      </c>
      <c r="K203" s="107">
        <f t="shared" si="109"/>
        <v>-63195.785366400021</v>
      </c>
      <c r="L203" s="107">
        <f t="shared" si="109"/>
        <v>-68327.283138151717</v>
      </c>
      <c r="M203" s="107">
        <f t="shared" si="109"/>
        <v>-73875.458528969626</v>
      </c>
      <c r="N203" s="107">
        <f t="shared" si="109"/>
        <v>-79874.145761521955</v>
      </c>
      <c r="O203" s="107">
        <f t="shared" si="109"/>
        <v>-86359.926397357543</v>
      </c>
      <c r="P203" s="107">
        <f t="shared" si="109"/>
        <v>-93372.352420822994</v>
      </c>
    </row>
    <row r="204" spans="1:21" ht="21.75" customHeight="1" thickTop="1" thickBot="1" x14ac:dyDescent="0.45">
      <c r="A204" s="9">
        <f>ROW()</f>
        <v>204</v>
      </c>
      <c r="C204" s="113"/>
      <c r="G204" s="62"/>
      <c r="H204" s="53"/>
      <c r="I204" s="119"/>
      <c r="J204" s="119"/>
      <c r="K204" s="119"/>
      <c r="L204" s="119"/>
      <c r="M204" s="119"/>
      <c r="N204" s="119"/>
      <c r="O204" s="119"/>
      <c r="P204" s="119"/>
      <c r="U204" s="36"/>
    </row>
    <row r="205" spans="1:21" ht="21.75" customHeight="1" thickBot="1" x14ac:dyDescent="0.45">
      <c r="A205" s="9">
        <f>ROW()</f>
        <v>205</v>
      </c>
      <c r="B205" s="27" t="s">
        <v>118</v>
      </c>
      <c r="C205" s="113"/>
      <c r="G205" s="62"/>
      <c r="H205" s="53"/>
      <c r="I205" s="107">
        <f>+I198+I203</f>
        <v>39822.482857142881</v>
      </c>
      <c r="J205" s="107">
        <f t="shared" ref="J205:P205" si="110">+J198+J203</f>
        <v>39051.809945142821</v>
      </c>
      <c r="K205" s="107">
        <f t="shared" si="110"/>
        <v>42548.767480688453</v>
      </c>
      <c r="L205" s="107">
        <f t="shared" si="110"/>
        <v>49274.194688120333</v>
      </c>
      <c r="M205" s="107">
        <f t="shared" si="110"/>
        <v>56668.029071995799</v>
      </c>
      <c r="N205" s="107">
        <f t="shared" si="110"/>
        <v>64768.71324384179</v>
      </c>
      <c r="O205" s="107">
        <f t="shared" si="110"/>
        <v>73715.299355241732</v>
      </c>
      <c r="P205" s="107">
        <f t="shared" si="110"/>
        <v>94581.129709744462</v>
      </c>
    </row>
    <row r="206" spans="1:21" ht="21.75" customHeight="1" thickTop="1" x14ac:dyDescent="0.4">
      <c r="A206" s="9">
        <f>ROW()</f>
        <v>206</v>
      </c>
      <c r="C206" s="113"/>
      <c r="G206" s="62"/>
      <c r="H206" s="53"/>
      <c r="I206" s="53"/>
      <c r="J206" s="53"/>
      <c r="K206" s="53"/>
      <c r="L206" s="53"/>
      <c r="M206" s="53"/>
      <c r="N206" s="53"/>
      <c r="O206" s="53"/>
      <c r="P206" s="53"/>
      <c r="U206" s="36"/>
    </row>
    <row r="207" spans="1:21" ht="21.75" customHeight="1" x14ac:dyDescent="0.4">
      <c r="A207" s="9">
        <f>ROW()</f>
        <v>207</v>
      </c>
      <c r="B207" s="115" t="s">
        <v>119</v>
      </c>
      <c r="C207" s="113"/>
      <c r="G207" s="62"/>
      <c r="H207" s="53"/>
      <c r="I207" s="53"/>
      <c r="J207" s="53"/>
      <c r="K207" s="53"/>
      <c r="L207" s="53"/>
      <c r="M207" s="53"/>
      <c r="N207" s="53"/>
      <c r="O207" s="53"/>
      <c r="P207" s="53"/>
      <c r="U207" s="36"/>
    </row>
    <row r="208" spans="1:21" ht="21.75" customHeight="1" x14ac:dyDescent="0.4">
      <c r="A208" s="9">
        <f>ROW()</f>
        <v>208</v>
      </c>
      <c r="B208" t="str">
        <f>+B8</f>
        <v>Revolver ($100 million)</v>
      </c>
      <c r="C208" s="113"/>
      <c r="G208" s="62"/>
      <c r="H208" s="53"/>
      <c r="I208" s="41">
        <f>-I35</f>
        <v>0</v>
      </c>
      <c r="J208" s="41">
        <f t="shared" ref="J208:P208" si="111">-J35</f>
        <v>0</v>
      </c>
      <c r="K208" s="41">
        <f t="shared" si="111"/>
        <v>0</v>
      </c>
      <c r="L208" s="41">
        <f t="shared" si="111"/>
        <v>0</v>
      </c>
      <c r="M208" s="41">
        <f t="shared" si="111"/>
        <v>0</v>
      </c>
      <c r="N208" s="41">
        <f t="shared" si="111"/>
        <v>0</v>
      </c>
      <c r="O208" s="41">
        <f t="shared" si="111"/>
        <v>0</v>
      </c>
      <c r="P208" s="41">
        <f t="shared" si="111"/>
        <v>0</v>
      </c>
    </row>
    <row r="209" spans="1:25" ht="21.75" customHeight="1" x14ac:dyDescent="0.4">
      <c r="A209" s="9">
        <f>ROW()</f>
        <v>209</v>
      </c>
      <c r="B209" t="str">
        <f>+B9</f>
        <v>Term Loan A</v>
      </c>
      <c r="C209" s="113"/>
      <c r="G209" s="62"/>
      <c r="H209" s="53"/>
      <c r="I209" s="41">
        <f>-I43</f>
        <v>-9000</v>
      </c>
      <c r="J209" s="41">
        <f t="shared" ref="J209:P209" si="112">-J43</f>
        <v>-9000</v>
      </c>
      <c r="K209" s="41">
        <f t="shared" si="112"/>
        <v>-14400</v>
      </c>
      <c r="L209" s="41">
        <f t="shared" si="112"/>
        <v>-18000</v>
      </c>
      <c r="M209" s="41">
        <f t="shared" si="112"/>
        <v>-21600</v>
      </c>
      <c r="N209" s="41">
        <f t="shared" si="112"/>
        <v>-27000</v>
      </c>
      <c r="O209" s="41">
        <f t="shared" si="112"/>
        <v>-81000</v>
      </c>
      <c r="P209" s="41">
        <f t="shared" si="112"/>
        <v>0</v>
      </c>
    </row>
    <row r="210" spans="1:25" ht="21.75" customHeight="1" x14ac:dyDescent="0.4">
      <c r="A210" s="9">
        <f>ROW()</f>
        <v>210</v>
      </c>
      <c r="B210" t="str">
        <f>+B10</f>
        <v>Term Loan B</v>
      </c>
      <c r="C210" s="113"/>
      <c r="G210" s="62"/>
      <c r="H210" s="53"/>
      <c r="I210" s="41">
        <f>-I54</f>
        <v>-2000</v>
      </c>
      <c r="J210" s="41">
        <f t="shared" ref="J210:P210" si="113">-J54</f>
        <v>-2000</v>
      </c>
      <c r="K210" s="41">
        <f t="shared" si="113"/>
        <v>-2000</v>
      </c>
      <c r="L210" s="41">
        <f t="shared" si="113"/>
        <v>-2000</v>
      </c>
      <c r="M210" s="41">
        <f t="shared" si="113"/>
        <v>-2000</v>
      </c>
      <c r="N210" s="41">
        <f t="shared" si="113"/>
        <v>-2000</v>
      </c>
      <c r="O210" s="41">
        <f t="shared" si="113"/>
        <v>-188000</v>
      </c>
      <c r="P210" s="41">
        <f t="shared" si="113"/>
        <v>0</v>
      </c>
    </row>
    <row r="211" spans="1:25" ht="21.75" customHeight="1" thickBot="1" x14ac:dyDescent="0.45">
      <c r="A211" s="9">
        <f>ROW()</f>
        <v>211</v>
      </c>
      <c r="B211" t="str">
        <f>+B12</f>
        <v>Senior Unsecured / Subordinated Notes</v>
      </c>
      <c r="C211" s="113"/>
      <c r="G211" s="62"/>
      <c r="H211" s="53"/>
      <c r="I211" s="122">
        <f>-I65</f>
        <v>0</v>
      </c>
      <c r="J211" s="122">
        <f t="shared" ref="J211:P211" si="114">-J65</f>
        <v>0</v>
      </c>
      <c r="K211" s="122">
        <f t="shared" si="114"/>
        <v>0</v>
      </c>
      <c r="L211" s="122">
        <f t="shared" si="114"/>
        <v>0</v>
      </c>
      <c r="M211" s="122">
        <f t="shared" si="114"/>
        <v>0</v>
      </c>
      <c r="N211" s="122">
        <f t="shared" si="114"/>
        <v>0</v>
      </c>
      <c r="O211" s="122">
        <f t="shared" si="114"/>
        <v>0</v>
      </c>
      <c r="P211" s="122">
        <f t="shared" si="114"/>
        <v>-170000</v>
      </c>
    </row>
    <row r="212" spans="1:25" ht="21.75" customHeight="1" thickBot="1" x14ac:dyDescent="0.45">
      <c r="A212" s="9">
        <f>ROW()</f>
        <v>212</v>
      </c>
      <c r="B212" s="27" t="s">
        <v>120</v>
      </c>
      <c r="C212" s="113"/>
      <c r="G212" s="62"/>
      <c r="H212" s="53"/>
      <c r="I212" s="107">
        <f>SUM(I208:I211)</f>
        <v>-11000</v>
      </c>
      <c r="J212" s="107">
        <f t="shared" ref="J212:P212" si="115">SUM(J208:J211)</f>
        <v>-11000</v>
      </c>
      <c r="K212" s="107">
        <f t="shared" si="115"/>
        <v>-16400</v>
      </c>
      <c r="L212" s="107">
        <f t="shared" si="115"/>
        <v>-20000</v>
      </c>
      <c r="M212" s="107">
        <f t="shared" si="115"/>
        <v>-23600</v>
      </c>
      <c r="N212" s="107">
        <f t="shared" si="115"/>
        <v>-29000</v>
      </c>
      <c r="O212" s="107">
        <f t="shared" si="115"/>
        <v>-269000</v>
      </c>
      <c r="P212" s="107">
        <f t="shared" si="115"/>
        <v>-170000</v>
      </c>
    </row>
    <row r="213" spans="1:25" ht="21.75" customHeight="1" thickTop="1" x14ac:dyDescent="0.4">
      <c r="A213" s="9">
        <f>ROW()</f>
        <v>213</v>
      </c>
      <c r="C213" s="113"/>
      <c r="H213" s="53"/>
      <c r="I213" s="53"/>
      <c r="J213" s="53"/>
      <c r="K213" s="53"/>
      <c r="L213" s="53"/>
      <c r="M213" s="53"/>
      <c r="N213" s="53"/>
      <c r="O213" s="53"/>
      <c r="P213" s="53"/>
      <c r="U213" s="36"/>
    </row>
    <row r="214" spans="1:25" ht="21.75" customHeight="1" thickBot="1" x14ac:dyDescent="0.45">
      <c r="A214" s="9">
        <f>ROW()</f>
        <v>214</v>
      </c>
      <c r="B214" s="25" t="s">
        <v>121</v>
      </c>
      <c r="C214" s="113"/>
      <c r="H214" s="53"/>
      <c r="I214" s="105">
        <v>0</v>
      </c>
      <c r="J214" s="105">
        <v>0</v>
      </c>
      <c r="K214" s="105">
        <v>0</v>
      </c>
      <c r="L214" s="105">
        <v>0</v>
      </c>
      <c r="M214" s="105">
        <v>0</v>
      </c>
      <c r="N214" s="105">
        <v>0</v>
      </c>
      <c r="O214" s="105">
        <v>0</v>
      </c>
      <c r="P214" s="105">
        <v>0</v>
      </c>
      <c r="Q214" s="133"/>
    </row>
    <row r="215" spans="1:25" ht="21.75" customHeight="1" thickBot="1" x14ac:dyDescent="0.45">
      <c r="A215" s="9">
        <f>ROW()</f>
        <v>215</v>
      </c>
      <c r="B215" s="27" t="s">
        <v>122</v>
      </c>
      <c r="C215" s="113"/>
      <c r="H215" s="53"/>
      <c r="I215" s="107">
        <f>+I214+I212</f>
        <v>-11000</v>
      </c>
      <c r="J215" s="107">
        <f t="shared" ref="J215:P215" si="116">+J214+J212</f>
        <v>-11000</v>
      </c>
      <c r="K215" s="107">
        <f t="shared" si="116"/>
        <v>-16400</v>
      </c>
      <c r="L215" s="107">
        <f t="shared" si="116"/>
        <v>-20000</v>
      </c>
      <c r="M215" s="107">
        <f t="shared" si="116"/>
        <v>-23600</v>
      </c>
      <c r="N215" s="107">
        <f t="shared" si="116"/>
        <v>-29000</v>
      </c>
      <c r="O215" s="107">
        <f t="shared" si="116"/>
        <v>-269000</v>
      </c>
      <c r="P215" s="107">
        <f t="shared" si="116"/>
        <v>-170000</v>
      </c>
    </row>
    <row r="216" spans="1:25" ht="21.75" customHeight="1" thickTop="1" thickBot="1" x14ac:dyDescent="0.45">
      <c r="A216" s="9">
        <f>ROW()</f>
        <v>216</v>
      </c>
      <c r="B216" s="25"/>
      <c r="C216" s="113"/>
      <c r="H216" s="53"/>
      <c r="I216" s="119"/>
      <c r="J216" s="119"/>
      <c r="K216" s="119"/>
      <c r="L216" s="119"/>
      <c r="M216" s="119"/>
      <c r="N216" s="119"/>
      <c r="O216" s="119"/>
      <c r="P216" s="119"/>
      <c r="U216" s="36"/>
      <c r="V216" s="36"/>
      <c r="W216" s="36"/>
      <c r="X216" s="36"/>
      <c r="Y216" s="36"/>
    </row>
    <row r="217" spans="1:25" ht="21.75" customHeight="1" thickBot="1" x14ac:dyDescent="0.45">
      <c r="A217" s="9">
        <f>ROW()</f>
        <v>217</v>
      </c>
      <c r="B217" t="s">
        <v>123</v>
      </c>
      <c r="C217" s="113"/>
      <c r="H217" s="62"/>
      <c r="I217" s="107">
        <f>+I205+I215</f>
        <v>28822.482857142881</v>
      </c>
      <c r="J217" s="107">
        <f t="shared" ref="J217:P217" si="117">+J205+J215</f>
        <v>28051.809945142821</v>
      </c>
      <c r="K217" s="107">
        <f t="shared" si="117"/>
        <v>26148.767480688453</v>
      </c>
      <c r="L217" s="107">
        <f t="shared" si="117"/>
        <v>29274.194688120333</v>
      </c>
      <c r="M217" s="107">
        <f t="shared" si="117"/>
        <v>33068.029071995799</v>
      </c>
      <c r="N217" s="107">
        <f t="shared" si="117"/>
        <v>35768.71324384179</v>
      </c>
      <c r="O217" s="107">
        <f t="shared" si="117"/>
        <v>-195284.70064475827</v>
      </c>
      <c r="P217" s="107">
        <f t="shared" si="117"/>
        <v>-75418.870290255538</v>
      </c>
    </row>
    <row r="218" spans="1:25" ht="21.75" customHeight="1" thickTop="1" x14ac:dyDescent="0.4">
      <c r="A218" s="9">
        <f>ROW()</f>
        <v>218</v>
      </c>
      <c r="C218" s="113"/>
      <c r="H218" s="53"/>
      <c r="I218" s="53"/>
      <c r="J218" s="53"/>
      <c r="K218" s="53"/>
      <c r="L218" s="53"/>
      <c r="M218" s="53"/>
      <c r="U218" s="36"/>
    </row>
    <row r="219" spans="1:25" ht="21.75" customHeight="1" x14ac:dyDescent="0.4">
      <c r="A219" s="9">
        <f>ROW()</f>
        <v>219</v>
      </c>
      <c r="C219" s="113"/>
    </row>
    <row r="220" spans="1:25" ht="12" customHeight="1" x14ac:dyDescent="0.4">
      <c r="A220" s="6"/>
      <c r="B220" s="7"/>
      <c r="C220" s="7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</row>
    <row r="221" spans="1:25" ht="21.75" customHeight="1" x14ac:dyDescent="0.55000000000000004">
      <c r="A221" s="9">
        <f>ROW()</f>
        <v>221</v>
      </c>
      <c r="B221" s="34" t="s">
        <v>124</v>
      </c>
      <c r="C221" s="12"/>
      <c r="D221" s="12"/>
      <c r="E221" s="12"/>
      <c r="F221" s="1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1:25" ht="21.75" customHeight="1" x14ac:dyDescent="0.4">
      <c r="A222" s="9">
        <f>ROW()</f>
        <v>222</v>
      </c>
      <c r="C222" s="36"/>
      <c r="D222" s="38"/>
      <c r="E222" s="36"/>
      <c r="F222" s="36"/>
      <c r="G222" s="53"/>
      <c r="H222" s="53" t="s">
        <v>20</v>
      </c>
      <c r="I222" s="53"/>
      <c r="J222" s="53"/>
      <c r="K222" s="53"/>
      <c r="L222" s="53"/>
      <c r="M222" s="53"/>
    </row>
    <row r="223" spans="1:25" ht="21.75" customHeight="1" thickBot="1" x14ac:dyDescent="0.45">
      <c r="A223" s="9">
        <f>ROW()</f>
        <v>223</v>
      </c>
      <c r="C223" s="36"/>
      <c r="D223" s="38"/>
      <c r="E223" s="36"/>
      <c r="F223" s="36"/>
      <c r="G223" s="53"/>
      <c r="H223" s="127">
        <f>+H183</f>
        <v>2018</v>
      </c>
      <c r="I223" s="127">
        <f>+H223+1</f>
        <v>2019</v>
      </c>
      <c r="J223" s="127">
        <f t="shared" ref="J223:P223" si="118">+I223+1</f>
        <v>2020</v>
      </c>
      <c r="K223" s="127">
        <f t="shared" si="118"/>
        <v>2021</v>
      </c>
      <c r="L223" s="127">
        <f t="shared" si="118"/>
        <v>2022</v>
      </c>
      <c r="M223" s="127">
        <f t="shared" si="118"/>
        <v>2023</v>
      </c>
      <c r="N223" s="127">
        <f t="shared" si="118"/>
        <v>2024</v>
      </c>
      <c r="O223" s="127">
        <f t="shared" si="118"/>
        <v>2025</v>
      </c>
      <c r="P223" s="127">
        <f t="shared" si="118"/>
        <v>2026</v>
      </c>
    </row>
    <row r="224" spans="1:25" ht="21.75" customHeight="1" x14ac:dyDescent="0.4">
      <c r="A224" s="9">
        <f>ROW()</f>
        <v>224</v>
      </c>
      <c r="C224" s="36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1:21" ht="21.75" customHeight="1" x14ac:dyDescent="0.4">
      <c r="A225" s="9">
        <f>ROW()</f>
        <v>225</v>
      </c>
      <c r="B225" s="25" t="s">
        <v>125</v>
      </c>
      <c r="C225" s="42"/>
      <c r="D225" s="42"/>
      <c r="E225" s="42"/>
      <c r="F225" s="42"/>
      <c r="G225" s="42"/>
      <c r="H225" s="42"/>
      <c r="I225" s="158">
        <f>+I160/I173</f>
        <v>3.7981264637002341</v>
      </c>
      <c r="J225" s="158">
        <f t="shared" ref="J225:P225" si="119">+J160/J173</f>
        <v>4.0015749885896854</v>
      </c>
      <c r="K225" s="158">
        <f t="shared" si="119"/>
        <v>4.0666528549806955</v>
      </c>
      <c r="L225" s="158">
        <f t="shared" si="119"/>
        <v>4.5251854257242066</v>
      </c>
      <c r="M225" s="158">
        <f t="shared" si="119"/>
        <v>5.0729348010187882</v>
      </c>
      <c r="N225" s="158">
        <f t="shared" si="119"/>
        <v>5.7339659556010005</v>
      </c>
      <c r="O225" s="158">
        <f t="shared" si="119"/>
        <v>6.5656304914362034</v>
      </c>
      <c r="P225" s="158">
        <f t="shared" si="119"/>
        <v>16.477473956615814</v>
      </c>
    </row>
    <row r="226" spans="1:21" ht="21.75" customHeight="1" x14ac:dyDescent="0.4">
      <c r="A226" s="9">
        <f>ROW()</f>
        <v>226</v>
      </c>
      <c r="B226" s="123" t="s">
        <v>126</v>
      </c>
      <c r="C226" s="42"/>
      <c r="D226" s="42"/>
      <c r="E226" s="42"/>
      <c r="F226" s="42"/>
      <c r="G226" s="42"/>
      <c r="H226" s="42"/>
      <c r="I226" s="159">
        <v>3</v>
      </c>
      <c r="J226" s="159">
        <f>+I226+0.25</f>
        <v>3.25</v>
      </c>
      <c r="K226" s="159">
        <f t="shared" ref="K226:P226" si="120">+J226+0.25</f>
        <v>3.5</v>
      </c>
      <c r="L226" s="159">
        <f t="shared" si="120"/>
        <v>3.75</v>
      </c>
      <c r="M226" s="159">
        <f t="shared" si="120"/>
        <v>4</v>
      </c>
      <c r="N226" s="159">
        <f t="shared" si="120"/>
        <v>4.25</v>
      </c>
      <c r="O226" s="159">
        <f t="shared" si="120"/>
        <v>4.5</v>
      </c>
      <c r="P226" s="159">
        <f t="shared" si="120"/>
        <v>4.75</v>
      </c>
    </row>
    <row r="227" spans="1:21" ht="21.75" customHeight="1" x14ac:dyDescent="0.4">
      <c r="A227" s="9">
        <f>ROW()</f>
        <v>227</v>
      </c>
      <c r="B227" s="25" t="s">
        <v>127</v>
      </c>
      <c r="C227" s="42"/>
      <c r="D227" s="42"/>
      <c r="E227" s="42"/>
      <c r="F227" s="42"/>
      <c r="G227" s="42"/>
      <c r="H227" s="42"/>
      <c r="I227" s="160">
        <f>+I160-(I173*I226)</f>
        <v>34080</v>
      </c>
      <c r="J227" s="160">
        <f t="shared" ref="J227:P227" si="121">+J160-(J173*J226)</f>
        <v>32934.016000000003</v>
      </c>
      <c r="K227" s="160">
        <f t="shared" si="121"/>
        <v>26417.356099200028</v>
      </c>
      <c r="L227" s="160">
        <f t="shared" si="121"/>
        <v>35114.349414455122</v>
      </c>
      <c r="M227" s="160">
        <f t="shared" si="121"/>
        <v>46874.375586908835</v>
      </c>
      <c r="N227" s="160">
        <f t="shared" si="121"/>
        <v>62014.937284565822</v>
      </c>
      <c r="O227" s="160">
        <f t="shared" si="121"/>
        <v>81509.779192072572</v>
      </c>
      <c r="P227" s="160">
        <f t="shared" si="121"/>
        <v>199367.05726246885</v>
      </c>
    </row>
    <row r="228" spans="1:21" ht="21.75" customHeight="1" x14ac:dyDescent="0.4">
      <c r="A228" s="9">
        <f>ROW()</f>
        <v>228</v>
      </c>
      <c r="B228" s="25" t="s">
        <v>156</v>
      </c>
      <c r="C228" s="42"/>
      <c r="D228" s="42"/>
      <c r="E228" s="42"/>
      <c r="F228" s="42"/>
      <c r="G228" s="42"/>
      <c r="H228" s="42"/>
      <c r="I228" s="161">
        <f>+I227/I160</f>
        <v>0.21013688494265631</v>
      </c>
      <c r="J228" s="161">
        <f t="shared" ref="J228:P228" si="122">+J227/J160</f>
        <v>0.18781979363944651</v>
      </c>
      <c r="K228" s="161">
        <f t="shared" si="122"/>
        <v>0.13934133922611044</v>
      </c>
      <c r="L228" s="161">
        <f t="shared" si="122"/>
        <v>0.1713046765592256</v>
      </c>
      <c r="M228" s="161">
        <f t="shared" si="122"/>
        <v>0.21150179198110589</v>
      </c>
      <c r="N228" s="161">
        <f t="shared" si="122"/>
        <v>0.25880271475128774</v>
      </c>
      <c r="O228" s="161">
        <f t="shared" si="122"/>
        <v>0.31461266273368294</v>
      </c>
      <c r="P228" s="161">
        <f t="shared" si="122"/>
        <v>0.7117276584683756</v>
      </c>
    </row>
    <row r="229" spans="1:21" ht="21.75" customHeight="1" x14ac:dyDescent="0.4">
      <c r="A229" s="9">
        <f>ROW()</f>
        <v>229</v>
      </c>
      <c r="C229" s="42"/>
      <c r="D229" s="42"/>
      <c r="E229" s="42"/>
      <c r="F229" s="42"/>
      <c r="G229" s="42"/>
      <c r="H229" s="42"/>
      <c r="I229" s="162"/>
      <c r="J229" s="162"/>
      <c r="K229" s="162"/>
      <c r="L229" s="162"/>
      <c r="M229" s="162"/>
      <c r="N229" s="162"/>
      <c r="O229" s="162"/>
      <c r="P229" s="162"/>
    </row>
    <row r="230" spans="1:21" ht="21.75" customHeight="1" x14ac:dyDescent="0.4">
      <c r="A230" s="9">
        <f>ROW()</f>
        <v>230</v>
      </c>
      <c r="B230" s="25" t="s">
        <v>128</v>
      </c>
      <c r="C230" s="42"/>
      <c r="D230" s="42"/>
      <c r="E230" s="42"/>
      <c r="F230" s="42"/>
      <c r="G230" s="42"/>
      <c r="H230" s="42"/>
      <c r="I230" s="158">
        <f>+I75/I160</f>
        <v>2.2752497225305217</v>
      </c>
      <c r="J230" s="158">
        <f>+J75/J160</f>
        <v>2.0416424806170568</v>
      </c>
      <c r="K230" s="158">
        <f>+K75/K160</f>
        <v>1.8018079213112745</v>
      </c>
      <c r="L230" s="158">
        <f>+L75/L160</f>
        <v>1.5689193990525148</v>
      </c>
      <c r="M230" s="158">
        <f>+M75/M160</f>
        <v>1.3446053034565009</v>
      </c>
      <c r="N230" s="158">
        <f>+N75/N160</f>
        <v>1.1225993819624938</v>
      </c>
      <c r="O230" s="158">
        <f>+O75/O160</f>
        <v>0</v>
      </c>
      <c r="P230" s="158">
        <f>+P75/P160</f>
        <v>0</v>
      </c>
    </row>
    <row r="231" spans="1:21" ht="21.75" customHeight="1" x14ac:dyDescent="0.4">
      <c r="A231" s="9">
        <f>ROW()</f>
        <v>231</v>
      </c>
      <c r="B231" s="123" t="s">
        <v>126</v>
      </c>
      <c r="C231" s="42"/>
      <c r="D231" s="42"/>
      <c r="E231" s="42"/>
      <c r="F231" s="42"/>
      <c r="G231" s="42"/>
      <c r="H231" s="42"/>
      <c r="I231" s="159">
        <v>3</v>
      </c>
      <c r="J231" s="159">
        <f>+I231</f>
        <v>3</v>
      </c>
      <c r="K231" s="159">
        <f>+J231</f>
        <v>3</v>
      </c>
      <c r="L231" s="159">
        <f>+K231-0.5</f>
        <v>2.5</v>
      </c>
      <c r="M231" s="159">
        <f>+L231</f>
        <v>2.5</v>
      </c>
      <c r="N231" s="159">
        <f>+M231-0.5</f>
        <v>2</v>
      </c>
      <c r="O231" s="162"/>
      <c r="P231" s="162"/>
    </row>
    <row r="232" spans="1:21" ht="21.75" customHeight="1" x14ac:dyDescent="0.4">
      <c r="A232" s="9">
        <f>ROW()</f>
        <v>232</v>
      </c>
      <c r="B232" s="25" t="s">
        <v>127</v>
      </c>
      <c r="C232" s="42"/>
      <c r="D232" s="42"/>
      <c r="E232" s="42"/>
      <c r="F232" s="42"/>
      <c r="G232" s="42"/>
      <c r="H232" s="42"/>
      <c r="I232" s="160">
        <f>+I160-(I75/I231)</f>
        <v>39180</v>
      </c>
      <c r="J232" s="160">
        <f t="shared" ref="J232:N232" si="123">+J160-(J75/J231)</f>
        <v>56015.682666666675</v>
      </c>
      <c r="K232" s="160">
        <f t="shared" si="123"/>
        <v>75720.689432533356</v>
      </c>
      <c r="L232" s="160">
        <f t="shared" si="123"/>
        <v>76341.849414455122</v>
      </c>
      <c r="M232" s="160">
        <f t="shared" si="123"/>
        <v>102426.37558690883</v>
      </c>
      <c r="N232" s="160">
        <f t="shared" si="123"/>
        <v>105122.43728456582</v>
      </c>
      <c r="O232" s="162"/>
      <c r="P232" s="162"/>
    </row>
    <row r="233" spans="1:21" ht="21.75" customHeight="1" x14ac:dyDescent="0.4">
      <c r="A233" s="9">
        <f>ROW()</f>
        <v>233</v>
      </c>
      <c r="B233" s="25" t="s">
        <v>156</v>
      </c>
      <c r="C233" s="42"/>
      <c r="D233" s="42"/>
      <c r="E233" s="42"/>
      <c r="F233" s="42"/>
      <c r="G233" s="42"/>
      <c r="H233" s="42"/>
      <c r="I233" s="161">
        <f>+I232/I160</f>
        <v>0.24158342582315945</v>
      </c>
      <c r="J233" s="161">
        <f t="shared" ref="J233:N233" si="124">+J232/J160</f>
        <v>0.31945250646098106</v>
      </c>
      <c r="K233" s="161">
        <f t="shared" si="124"/>
        <v>0.39939735956290845</v>
      </c>
      <c r="L233" s="161">
        <f t="shared" si="124"/>
        <v>0.37243224037899408</v>
      </c>
      <c r="M233" s="161">
        <f t="shared" si="124"/>
        <v>0.46215787861739965</v>
      </c>
      <c r="N233" s="161">
        <f t="shared" si="124"/>
        <v>0.43870030901875312</v>
      </c>
      <c r="O233" s="162"/>
      <c r="P233" s="162"/>
    </row>
    <row r="234" spans="1:21" ht="21.75" customHeight="1" x14ac:dyDescent="0.4">
      <c r="A234" s="9">
        <f>ROW()</f>
        <v>234</v>
      </c>
      <c r="C234" s="42"/>
      <c r="D234" s="42"/>
      <c r="E234" s="42"/>
      <c r="F234" s="42"/>
      <c r="G234" s="42"/>
      <c r="H234" s="42"/>
      <c r="I234" s="162"/>
      <c r="J234" s="162"/>
      <c r="K234" s="162"/>
      <c r="L234" s="162"/>
      <c r="M234" s="162"/>
      <c r="N234" s="162"/>
      <c r="O234" s="162"/>
      <c r="P234" s="162"/>
    </row>
    <row r="235" spans="1:21" ht="21.75" customHeight="1" x14ac:dyDescent="0.4">
      <c r="A235" s="9">
        <f>ROW()</f>
        <v>235</v>
      </c>
      <c r="B235" s="25" t="s">
        <v>129</v>
      </c>
      <c r="C235" s="42"/>
      <c r="D235" s="42"/>
      <c r="E235" s="42"/>
      <c r="F235" s="42"/>
      <c r="G235" s="42"/>
      <c r="H235" s="42"/>
      <c r="I235" s="158">
        <f>+I74/I160</f>
        <v>3.3234677518806266</v>
      </c>
      <c r="J235" s="158">
        <f t="shared" ref="J235:P235" si="125">+J74/J160</f>
        <v>3.0111375133123075</v>
      </c>
      <c r="K235" s="158">
        <f t="shared" si="125"/>
        <v>2.698492191284684</v>
      </c>
      <c r="L235" s="158">
        <f t="shared" si="125"/>
        <v>2.3982611211884834</v>
      </c>
      <c r="M235" s="158">
        <f t="shared" si="125"/>
        <v>2.1116620201934309</v>
      </c>
      <c r="N235" s="158">
        <f t="shared" si="125"/>
        <v>1.8320488055075641</v>
      </c>
      <c r="O235" s="158">
        <f t="shared" si="125"/>
        <v>0.65616853823998367</v>
      </c>
      <c r="P235" s="158">
        <f t="shared" si="125"/>
        <v>0</v>
      </c>
    </row>
    <row r="236" spans="1:21" ht="21.75" customHeight="1" x14ac:dyDescent="0.4">
      <c r="A236"/>
      <c r="B236" s="25"/>
      <c r="C236" s="94"/>
      <c r="H236" s="100"/>
      <c r="I236" s="100"/>
      <c r="J236" s="100"/>
      <c r="K236" s="100"/>
      <c r="L236" s="100"/>
      <c r="M236" s="100"/>
      <c r="U236" s="100"/>
    </row>
    <row r="237" spans="1:21" ht="21.75" customHeight="1" x14ac:dyDescent="0.4">
      <c r="A237"/>
    </row>
    <row r="238" spans="1:21" ht="21.75" customHeight="1" x14ac:dyDescent="0.4">
      <c r="A238"/>
    </row>
    <row r="239" spans="1:21" ht="21.75" customHeight="1" x14ac:dyDescent="0.4">
      <c r="A239"/>
    </row>
    <row r="240" spans="1:21" ht="21.75" customHeight="1" x14ac:dyDescent="0.4">
      <c r="A240"/>
    </row>
    <row r="241" spans="1:1" ht="21.75" customHeight="1" x14ac:dyDescent="0.4">
      <c r="A241"/>
    </row>
    <row r="242" spans="1:1" ht="21.75" customHeight="1" x14ac:dyDescent="0.4">
      <c r="A242"/>
    </row>
    <row r="243" spans="1:1" ht="21.75" customHeight="1" x14ac:dyDescent="0.4">
      <c r="A243"/>
    </row>
    <row r="244" spans="1:1" ht="21.75" customHeight="1" x14ac:dyDescent="0.4">
      <c r="A244"/>
    </row>
    <row r="245" spans="1:1" ht="21.75" customHeight="1" x14ac:dyDescent="0.4">
      <c r="A245"/>
    </row>
    <row r="246" spans="1:1" ht="21.75" customHeight="1" x14ac:dyDescent="0.4">
      <c r="A246"/>
    </row>
    <row r="247" spans="1:1" ht="21.75" customHeight="1" x14ac:dyDescent="0.4">
      <c r="A247"/>
    </row>
    <row r="248" spans="1:1" ht="21.75" customHeight="1" x14ac:dyDescent="0.4">
      <c r="A248"/>
    </row>
    <row r="249" spans="1:1" ht="21.75" customHeight="1" x14ac:dyDescent="0.4">
      <c r="A249"/>
    </row>
    <row r="250" spans="1:1" ht="21.75" customHeight="1" x14ac:dyDescent="0.4">
      <c r="A250"/>
    </row>
    <row r="251" spans="1:1" ht="21.75" customHeight="1" x14ac:dyDescent="0.4">
      <c r="A251"/>
    </row>
    <row r="252" spans="1:1" ht="21.75" customHeight="1" x14ac:dyDescent="0.4">
      <c r="A252"/>
    </row>
    <row r="253" spans="1:1" ht="21.75" customHeight="1" x14ac:dyDescent="0.4">
      <c r="A253"/>
    </row>
    <row r="254" spans="1:1" ht="21.75" customHeight="1" x14ac:dyDescent="0.4">
      <c r="A254"/>
    </row>
    <row r="255" spans="1:1" ht="21.75" customHeight="1" x14ac:dyDescent="0.4">
      <c r="A255"/>
    </row>
    <row r="256" spans="1:1" ht="21.75" customHeight="1" x14ac:dyDescent="0.4">
      <c r="A256"/>
    </row>
    <row r="257" spans="1:1" ht="21.75" customHeight="1" x14ac:dyDescent="0.4">
      <c r="A257"/>
    </row>
    <row r="258" spans="1:1" ht="21.75" customHeight="1" x14ac:dyDescent="0.4">
      <c r="A258"/>
    </row>
    <row r="259" spans="1:1" ht="21.75" customHeight="1" x14ac:dyDescent="0.4">
      <c r="A259"/>
    </row>
    <row r="260" spans="1:1" ht="21.75" customHeight="1" x14ac:dyDescent="0.4">
      <c r="A260"/>
    </row>
    <row r="261" spans="1:1" ht="21.75" customHeight="1" x14ac:dyDescent="0.4">
      <c r="A261"/>
    </row>
    <row r="262" spans="1:1" ht="21.75" customHeight="1" x14ac:dyDescent="0.4">
      <c r="A262"/>
    </row>
    <row r="263" spans="1:1" ht="21.75" customHeight="1" x14ac:dyDescent="0.4">
      <c r="A263"/>
    </row>
    <row r="264" spans="1:1" ht="21.75" customHeight="1" x14ac:dyDescent="0.4">
      <c r="A264"/>
    </row>
    <row r="265" spans="1:1" ht="21.75" customHeight="1" x14ac:dyDescent="0.4">
      <c r="A265"/>
    </row>
    <row r="266" spans="1:1" ht="21.75" customHeight="1" x14ac:dyDescent="0.4">
      <c r="A266"/>
    </row>
    <row r="267" spans="1:1" ht="21.75" customHeight="1" x14ac:dyDescent="0.4">
      <c r="A267"/>
    </row>
    <row r="268" spans="1:1" ht="21.75" customHeight="1" x14ac:dyDescent="0.4">
      <c r="A268"/>
    </row>
    <row r="269" spans="1:1" ht="21.75" customHeight="1" x14ac:dyDescent="0.4">
      <c r="A269"/>
    </row>
    <row r="270" spans="1:1" ht="21.75" customHeight="1" x14ac:dyDescent="0.4">
      <c r="A270"/>
    </row>
    <row r="271" spans="1:1" ht="21.75" customHeight="1" x14ac:dyDescent="0.4">
      <c r="A271"/>
    </row>
    <row r="272" spans="1:1" ht="21.75" customHeight="1" x14ac:dyDescent="0.4">
      <c r="A272"/>
    </row>
    <row r="273" spans="1:1" ht="21.75" customHeight="1" x14ac:dyDescent="0.4">
      <c r="A273"/>
    </row>
    <row r="274" spans="1:1" ht="21.75" customHeight="1" x14ac:dyDescent="0.4">
      <c r="A274"/>
    </row>
    <row r="275" spans="1:1" ht="21.75" customHeight="1" x14ac:dyDescent="0.4">
      <c r="A275"/>
    </row>
    <row r="276" spans="1:1" ht="21.75" customHeight="1" x14ac:dyDescent="0.4">
      <c r="A276"/>
    </row>
    <row r="277" spans="1:1" ht="21.75" customHeight="1" x14ac:dyDescent="0.4">
      <c r="A277"/>
    </row>
    <row r="278" spans="1:1" ht="21.75" customHeight="1" x14ac:dyDescent="0.4">
      <c r="A278"/>
    </row>
    <row r="279" spans="1:1" ht="21.75" customHeight="1" x14ac:dyDescent="0.4">
      <c r="A279"/>
    </row>
    <row r="280" spans="1:1" ht="21.75" customHeight="1" x14ac:dyDescent="0.4">
      <c r="A280"/>
    </row>
    <row r="281" spans="1:1" ht="21.75" customHeight="1" x14ac:dyDescent="0.4">
      <c r="A281"/>
    </row>
    <row r="282" spans="1:1" ht="21.75" customHeight="1" x14ac:dyDescent="0.4">
      <c r="A282"/>
    </row>
    <row r="283" spans="1:1" ht="21.75" customHeight="1" x14ac:dyDescent="0.4">
      <c r="A283"/>
    </row>
    <row r="284" spans="1:1" ht="21.75" customHeight="1" x14ac:dyDescent="0.4">
      <c r="A284"/>
    </row>
    <row r="285" spans="1:1" ht="21.75" customHeight="1" x14ac:dyDescent="0.4">
      <c r="A285"/>
    </row>
    <row r="286" spans="1:1" ht="21.75" customHeight="1" x14ac:dyDescent="0.4">
      <c r="A286"/>
    </row>
    <row r="287" spans="1:1" ht="21.75" customHeight="1" x14ac:dyDescent="0.4">
      <c r="A287"/>
    </row>
    <row r="288" spans="1:1" ht="21.75" customHeight="1" x14ac:dyDescent="0.4">
      <c r="A288"/>
    </row>
    <row r="289" spans="1:1" ht="21.75" customHeight="1" x14ac:dyDescent="0.4">
      <c r="A289"/>
    </row>
    <row r="290" spans="1:1" ht="21.75" customHeight="1" x14ac:dyDescent="0.4">
      <c r="A290"/>
    </row>
    <row r="291" spans="1:1" ht="21.75" customHeight="1" x14ac:dyDescent="0.4">
      <c r="A291"/>
    </row>
    <row r="292" spans="1:1" ht="21.75" customHeight="1" x14ac:dyDescent="0.4">
      <c r="A292"/>
    </row>
    <row r="293" spans="1:1" ht="21.75" customHeight="1" x14ac:dyDescent="0.4">
      <c r="A293"/>
    </row>
    <row r="294" spans="1:1" ht="21.75" customHeight="1" x14ac:dyDescent="0.4">
      <c r="A294"/>
    </row>
    <row r="295" spans="1:1" ht="21.75" customHeight="1" x14ac:dyDescent="0.4">
      <c r="A295"/>
    </row>
    <row r="296" spans="1:1" ht="21.75" customHeight="1" x14ac:dyDescent="0.4">
      <c r="A296"/>
    </row>
    <row r="297" spans="1:1" ht="21.75" customHeight="1" x14ac:dyDescent="0.4">
      <c r="A297"/>
    </row>
    <row r="298" spans="1:1" ht="21.75" customHeight="1" x14ac:dyDescent="0.4">
      <c r="A298"/>
    </row>
    <row r="299" spans="1:1" ht="21.75" customHeight="1" x14ac:dyDescent="0.4">
      <c r="A299"/>
    </row>
    <row r="300" spans="1:1" ht="21.75" customHeight="1" x14ac:dyDescent="0.4">
      <c r="A300"/>
    </row>
    <row r="301" spans="1:1" ht="21.75" customHeight="1" x14ac:dyDescent="0.4">
      <c r="A301"/>
    </row>
    <row r="302" spans="1:1" ht="21.75" customHeight="1" x14ac:dyDescent="0.4">
      <c r="A302"/>
    </row>
    <row r="303" spans="1:1" ht="21.75" customHeight="1" x14ac:dyDescent="0.4">
      <c r="A303"/>
    </row>
    <row r="304" spans="1:1" ht="21.75" customHeight="1" x14ac:dyDescent="0.4">
      <c r="A304"/>
    </row>
    <row r="305" spans="1:1" ht="21.75" customHeight="1" x14ac:dyDescent="0.4">
      <c r="A305"/>
    </row>
    <row r="306" spans="1:1" ht="21.75" customHeight="1" x14ac:dyDescent="0.4">
      <c r="A306"/>
    </row>
    <row r="307" spans="1:1" ht="21.75" customHeight="1" x14ac:dyDescent="0.4">
      <c r="A307"/>
    </row>
    <row r="308" spans="1:1" ht="21.75" customHeight="1" x14ac:dyDescent="0.4">
      <c r="A308"/>
    </row>
    <row r="309" spans="1:1" ht="21.75" customHeight="1" x14ac:dyDescent="0.4">
      <c r="A309"/>
    </row>
    <row r="310" spans="1:1" ht="21.75" customHeight="1" x14ac:dyDescent="0.4">
      <c r="A310"/>
    </row>
    <row r="311" spans="1:1" ht="21.75" customHeight="1" x14ac:dyDescent="0.4">
      <c r="A311"/>
    </row>
    <row r="312" spans="1:1" ht="21.75" customHeight="1" x14ac:dyDescent="0.4">
      <c r="A312"/>
    </row>
    <row r="313" spans="1:1" ht="21.75" customHeight="1" x14ac:dyDescent="0.4">
      <c r="A313"/>
    </row>
    <row r="314" spans="1:1" ht="21.75" customHeight="1" x14ac:dyDescent="0.4">
      <c r="A314"/>
    </row>
    <row r="315" spans="1:1" ht="21.75" customHeight="1" x14ac:dyDescent="0.4">
      <c r="A315"/>
    </row>
    <row r="316" spans="1:1" ht="21.75" customHeight="1" x14ac:dyDescent="0.4">
      <c r="A316"/>
    </row>
    <row r="317" spans="1:1" ht="21.75" customHeight="1" x14ac:dyDescent="0.4">
      <c r="A317"/>
    </row>
    <row r="318" spans="1:1" ht="21.75" customHeight="1" x14ac:dyDescent="0.4">
      <c r="A318"/>
    </row>
    <row r="319" spans="1:1" ht="21.75" customHeight="1" x14ac:dyDescent="0.4">
      <c r="A319"/>
    </row>
    <row r="320" spans="1:1" ht="21.75" customHeight="1" x14ac:dyDescent="0.4">
      <c r="A320"/>
    </row>
    <row r="321" spans="1:1" ht="21.75" customHeight="1" x14ac:dyDescent="0.4">
      <c r="A321"/>
    </row>
    <row r="322" spans="1:1" ht="21.75" customHeight="1" x14ac:dyDescent="0.4">
      <c r="A322"/>
    </row>
    <row r="323" spans="1:1" ht="21.75" customHeight="1" x14ac:dyDescent="0.4">
      <c r="A323"/>
    </row>
    <row r="324" spans="1:1" ht="21.75" customHeight="1" x14ac:dyDescent="0.4">
      <c r="A324"/>
    </row>
    <row r="325" spans="1:1" ht="21.75" customHeight="1" x14ac:dyDescent="0.4">
      <c r="A325"/>
    </row>
    <row r="326" spans="1:1" ht="21.75" customHeight="1" x14ac:dyDescent="0.4">
      <c r="A326"/>
    </row>
    <row r="327" spans="1:1" ht="21.75" customHeight="1" x14ac:dyDescent="0.4">
      <c r="A327"/>
    </row>
    <row r="328" spans="1:1" ht="21.75" customHeight="1" x14ac:dyDescent="0.4">
      <c r="A328"/>
    </row>
    <row r="329" spans="1:1" ht="21.75" customHeight="1" x14ac:dyDescent="0.4">
      <c r="A329"/>
    </row>
    <row r="330" spans="1:1" ht="21.75" customHeight="1" x14ac:dyDescent="0.4">
      <c r="A330"/>
    </row>
    <row r="331" spans="1:1" ht="21.75" customHeight="1" x14ac:dyDescent="0.4">
      <c r="A331"/>
    </row>
    <row r="332" spans="1:1" ht="21.75" customHeight="1" x14ac:dyDescent="0.4">
      <c r="A332"/>
    </row>
    <row r="333" spans="1:1" ht="21.75" customHeight="1" x14ac:dyDescent="0.4">
      <c r="A333"/>
    </row>
    <row r="334" spans="1:1" ht="21.75" customHeight="1" x14ac:dyDescent="0.4">
      <c r="A334"/>
    </row>
    <row r="335" spans="1:1" ht="21.75" customHeight="1" x14ac:dyDescent="0.4">
      <c r="A335"/>
    </row>
    <row r="336" spans="1:1" ht="21.75" customHeight="1" x14ac:dyDescent="0.4">
      <c r="A336"/>
    </row>
    <row r="337" spans="1:1" ht="21.75" customHeight="1" x14ac:dyDescent="0.4">
      <c r="A337"/>
    </row>
    <row r="338" spans="1:1" ht="21.75" customHeight="1" x14ac:dyDescent="0.4">
      <c r="A338"/>
    </row>
    <row r="339" spans="1:1" ht="21.75" customHeight="1" x14ac:dyDescent="0.4">
      <c r="A339"/>
    </row>
    <row r="340" spans="1:1" ht="21.75" customHeight="1" x14ac:dyDescent="0.4">
      <c r="A340"/>
    </row>
    <row r="341" spans="1:1" ht="21.75" customHeight="1" x14ac:dyDescent="0.4">
      <c r="A341"/>
    </row>
    <row r="342" spans="1:1" ht="21.75" customHeight="1" x14ac:dyDescent="0.4">
      <c r="A342"/>
    </row>
    <row r="343" spans="1:1" ht="21.75" customHeight="1" x14ac:dyDescent="0.4">
      <c r="A343"/>
    </row>
    <row r="344" spans="1:1" ht="21.75" customHeight="1" x14ac:dyDescent="0.4">
      <c r="A344"/>
    </row>
    <row r="345" spans="1:1" ht="21.75" customHeight="1" x14ac:dyDescent="0.4">
      <c r="A345"/>
    </row>
    <row r="346" spans="1:1" ht="21.75" customHeight="1" x14ac:dyDescent="0.4">
      <c r="A346"/>
    </row>
    <row r="347" spans="1:1" ht="21.75" customHeight="1" x14ac:dyDescent="0.4">
      <c r="A347"/>
    </row>
    <row r="348" spans="1:1" ht="21.75" customHeight="1" x14ac:dyDescent="0.4">
      <c r="A348"/>
    </row>
    <row r="349" spans="1:1" ht="21.75" customHeight="1" x14ac:dyDescent="0.4">
      <c r="A349"/>
    </row>
    <row r="350" spans="1:1" ht="21.75" customHeight="1" x14ac:dyDescent="0.4">
      <c r="A350"/>
    </row>
    <row r="351" spans="1:1" ht="21.75" customHeight="1" x14ac:dyDescent="0.4">
      <c r="A351"/>
    </row>
    <row r="352" spans="1:1" ht="21.75" customHeight="1" x14ac:dyDescent="0.4">
      <c r="A352"/>
    </row>
    <row r="353" spans="1:1" ht="21.75" customHeight="1" x14ac:dyDescent="0.4">
      <c r="A353"/>
    </row>
    <row r="354" spans="1:1" ht="21.75" customHeight="1" x14ac:dyDescent="0.4">
      <c r="A354"/>
    </row>
    <row r="355" spans="1:1" ht="21.75" customHeight="1" x14ac:dyDescent="0.4">
      <c r="A355"/>
    </row>
    <row r="356" spans="1:1" ht="21.75" customHeight="1" x14ac:dyDescent="0.4">
      <c r="A356"/>
    </row>
    <row r="357" spans="1:1" ht="21.75" customHeight="1" x14ac:dyDescent="0.4">
      <c r="A357"/>
    </row>
    <row r="358" spans="1:1" ht="21.75" customHeight="1" x14ac:dyDescent="0.4">
      <c r="A358"/>
    </row>
    <row r="359" spans="1:1" ht="21.75" customHeight="1" x14ac:dyDescent="0.4">
      <c r="A359"/>
    </row>
    <row r="360" spans="1:1" ht="21.75" customHeight="1" x14ac:dyDescent="0.4">
      <c r="A360"/>
    </row>
    <row r="361" spans="1:1" ht="21.75" customHeight="1" x14ac:dyDescent="0.4">
      <c r="A361"/>
    </row>
    <row r="362" spans="1:1" ht="21.75" customHeight="1" x14ac:dyDescent="0.4">
      <c r="A362"/>
    </row>
    <row r="363" spans="1:1" ht="21.75" customHeight="1" x14ac:dyDescent="0.4">
      <c r="A363"/>
    </row>
    <row r="364" spans="1:1" ht="21.75" customHeight="1" x14ac:dyDescent="0.4">
      <c r="A364"/>
    </row>
    <row r="365" spans="1:1" ht="21.75" customHeight="1" x14ac:dyDescent="0.4">
      <c r="A365"/>
    </row>
    <row r="366" spans="1:1" ht="21.75" customHeight="1" x14ac:dyDescent="0.4">
      <c r="A366"/>
    </row>
    <row r="367" spans="1:1" ht="21.75" customHeight="1" x14ac:dyDescent="0.4">
      <c r="A367"/>
    </row>
    <row r="368" spans="1:1" ht="21.75" customHeight="1" x14ac:dyDescent="0.4">
      <c r="A368"/>
    </row>
    <row r="369" spans="1:1" ht="21.75" customHeight="1" x14ac:dyDescent="0.4">
      <c r="A369"/>
    </row>
    <row r="370" spans="1:1" ht="21.75" customHeight="1" x14ac:dyDescent="0.4">
      <c r="A370"/>
    </row>
    <row r="371" spans="1:1" ht="21.75" customHeight="1" x14ac:dyDescent="0.4">
      <c r="A371"/>
    </row>
    <row r="372" spans="1:1" ht="21.75" customHeight="1" x14ac:dyDescent="0.4">
      <c r="A372"/>
    </row>
    <row r="373" spans="1:1" ht="21.75" customHeight="1" x14ac:dyDescent="0.4">
      <c r="A373"/>
    </row>
    <row r="374" spans="1:1" ht="21.75" customHeight="1" x14ac:dyDescent="0.4">
      <c r="A374"/>
    </row>
    <row r="375" spans="1:1" ht="21.75" customHeight="1" x14ac:dyDescent="0.4">
      <c r="A375"/>
    </row>
    <row r="376" spans="1:1" ht="21.75" customHeight="1" x14ac:dyDescent="0.4">
      <c r="A376"/>
    </row>
    <row r="377" spans="1:1" ht="21.75" customHeight="1" x14ac:dyDescent="0.4">
      <c r="A377"/>
    </row>
    <row r="378" spans="1:1" ht="21.75" customHeight="1" x14ac:dyDescent="0.4">
      <c r="A378"/>
    </row>
    <row r="379" spans="1:1" ht="21.75" customHeight="1" x14ac:dyDescent="0.4">
      <c r="A379"/>
    </row>
    <row r="380" spans="1:1" ht="21.75" customHeight="1" x14ac:dyDescent="0.4">
      <c r="A380"/>
    </row>
    <row r="381" spans="1:1" ht="21.75" customHeight="1" x14ac:dyDescent="0.4">
      <c r="A381"/>
    </row>
    <row r="382" spans="1:1" ht="21.75" customHeight="1" x14ac:dyDescent="0.4">
      <c r="A382"/>
    </row>
    <row r="383" spans="1:1" ht="21.75" customHeight="1" x14ac:dyDescent="0.4">
      <c r="A383"/>
    </row>
    <row r="384" spans="1:1" ht="21.75" customHeight="1" x14ac:dyDescent="0.4">
      <c r="A384"/>
    </row>
    <row r="385" spans="1:1" ht="21.75" customHeight="1" x14ac:dyDescent="0.4">
      <c r="A385"/>
    </row>
    <row r="386" spans="1:1" ht="21.75" customHeight="1" x14ac:dyDescent="0.4">
      <c r="A386"/>
    </row>
    <row r="387" spans="1:1" ht="21.75" customHeight="1" x14ac:dyDescent="0.4">
      <c r="A387"/>
    </row>
    <row r="388" spans="1:1" ht="21.75" customHeight="1" x14ac:dyDescent="0.4">
      <c r="A388"/>
    </row>
    <row r="389" spans="1:1" ht="21.75" customHeight="1" x14ac:dyDescent="0.4">
      <c r="A389"/>
    </row>
    <row r="390" spans="1:1" ht="21.75" customHeight="1" x14ac:dyDescent="0.4">
      <c r="A390"/>
    </row>
    <row r="391" spans="1:1" ht="21.75" customHeight="1" x14ac:dyDescent="0.4">
      <c r="A391"/>
    </row>
    <row r="392" spans="1:1" ht="21.75" customHeight="1" x14ac:dyDescent="0.4">
      <c r="A392"/>
    </row>
    <row r="393" spans="1:1" ht="21.75" customHeight="1" x14ac:dyDescent="0.4">
      <c r="A393"/>
    </row>
    <row r="394" spans="1:1" ht="21.75" customHeight="1" x14ac:dyDescent="0.4">
      <c r="A394"/>
    </row>
    <row r="395" spans="1:1" ht="21.75" customHeight="1" x14ac:dyDescent="0.4">
      <c r="A395"/>
    </row>
    <row r="396" spans="1:1" ht="21.75" customHeight="1" x14ac:dyDescent="0.4">
      <c r="A396"/>
    </row>
    <row r="397" spans="1:1" ht="21.75" customHeight="1" x14ac:dyDescent="0.4">
      <c r="A397"/>
    </row>
    <row r="398" spans="1:1" ht="21.75" customHeight="1" x14ac:dyDescent="0.4">
      <c r="A398"/>
    </row>
    <row r="399" spans="1:1" ht="21.75" customHeight="1" x14ac:dyDescent="0.4">
      <c r="A399"/>
    </row>
    <row r="400" spans="1:1" ht="21.75" customHeight="1" x14ac:dyDescent="0.4">
      <c r="A400"/>
    </row>
    <row r="401" spans="1:1" ht="21.75" customHeight="1" x14ac:dyDescent="0.4">
      <c r="A401"/>
    </row>
    <row r="402" spans="1:1" ht="21.75" customHeight="1" x14ac:dyDescent="0.4">
      <c r="A402"/>
    </row>
    <row r="403" spans="1:1" ht="21.75" customHeight="1" x14ac:dyDescent="0.4">
      <c r="A403"/>
    </row>
    <row r="404" spans="1:1" ht="21.75" customHeight="1" x14ac:dyDescent="0.4">
      <c r="A404"/>
    </row>
    <row r="405" spans="1:1" ht="21.75" customHeight="1" x14ac:dyDescent="0.4">
      <c r="A405"/>
    </row>
    <row r="406" spans="1:1" ht="21.75" customHeight="1" x14ac:dyDescent="0.4">
      <c r="A406"/>
    </row>
    <row r="407" spans="1:1" ht="21.75" customHeight="1" x14ac:dyDescent="0.4">
      <c r="A407"/>
    </row>
    <row r="408" spans="1:1" ht="21.75" customHeight="1" x14ac:dyDescent="0.4">
      <c r="A408"/>
    </row>
    <row r="409" spans="1:1" ht="21.75" customHeight="1" x14ac:dyDescent="0.4">
      <c r="A409"/>
    </row>
    <row r="410" spans="1:1" ht="21.75" customHeight="1" x14ac:dyDescent="0.4">
      <c r="A410"/>
    </row>
    <row r="411" spans="1:1" ht="21.75" customHeight="1" x14ac:dyDescent="0.4">
      <c r="A411"/>
    </row>
    <row r="412" spans="1:1" ht="21.75" customHeight="1" x14ac:dyDescent="0.4">
      <c r="A412"/>
    </row>
    <row r="413" spans="1:1" ht="21.75" customHeight="1" x14ac:dyDescent="0.4">
      <c r="A413"/>
    </row>
    <row r="414" spans="1:1" ht="21.75" customHeight="1" x14ac:dyDescent="0.4">
      <c r="A414"/>
    </row>
    <row r="415" spans="1:1" ht="21.75" customHeight="1" x14ac:dyDescent="0.4">
      <c r="A415"/>
    </row>
    <row r="416" spans="1:1" ht="21.75" customHeight="1" x14ac:dyDescent="0.4">
      <c r="A416"/>
    </row>
    <row r="417" spans="1:1" ht="21.75" customHeight="1" x14ac:dyDescent="0.4">
      <c r="A417"/>
    </row>
    <row r="418" spans="1:1" ht="21.75" customHeight="1" x14ac:dyDescent="0.4">
      <c r="A418"/>
    </row>
    <row r="419" spans="1:1" ht="21.75" customHeight="1" x14ac:dyDescent="0.4">
      <c r="A419"/>
    </row>
    <row r="420" spans="1:1" ht="21.75" customHeight="1" x14ac:dyDescent="0.4">
      <c r="A420"/>
    </row>
    <row r="421" spans="1:1" ht="21.75" customHeight="1" x14ac:dyDescent="0.4">
      <c r="A421"/>
    </row>
    <row r="422" spans="1:1" ht="21.75" customHeight="1" x14ac:dyDescent="0.4">
      <c r="A422"/>
    </row>
    <row r="423" spans="1:1" ht="21.75" customHeight="1" x14ac:dyDescent="0.4">
      <c r="A423"/>
    </row>
    <row r="424" spans="1:1" ht="21.75" customHeight="1" x14ac:dyDescent="0.4">
      <c r="A424"/>
    </row>
    <row r="425" spans="1:1" ht="21.75" customHeight="1" x14ac:dyDescent="0.4">
      <c r="A425"/>
    </row>
    <row r="426" spans="1:1" ht="21.75" customHeight="1" x14ac:dyDescent="0.4">
      <c r="A426"/>
    </row>
    <row r="427" spans="1:1" ht="21.75" customHeight="1" x14ac:dyDescent="0.4">
      <c r="A427"/>
    </row>
    <row r="428" spans="1:1" ht="21.75" customHeight="1" x14ac:dyDescent="0.4">
      <c r="A428"/>
    </row>
    <row r="429" spans="1:1" ht="21.75" customHeight="1" x14ac:dyDescent="0.4">
      <c r="A429"/>
    </row>
    <row r="430" spans="1:1" ht="21.75" customHeight="1" x14ac:dyDescent="0.4">
      <c r="A430"/>
    </row>
    <row r="431" spans="1:1" ht="21.75" customHeight="1" x14ac:dyDescent="0.4">
      <c r="A431"/>
    </row>
    <row r="432" spans="1:1" ht="21.75" customHeight="1" x14ac:dyDescent="0.4">
      <c r="A432"/>
    </row>
    <row r="433" spans="1:1" ht="21.75" customHeight="1" x14ac:dyDescent="0.4">
      <c r="A433"/>
    </row>
    <row r="434" spans="1:1" ht="21.75" customHeight="1" x14ac:dyDescent="0.4">
      <c r="A434"/>
    </row>
    <row r="435" spans="1:1" ht="21.75" customHeight="1" x14ac:dyDescent="0.4">
      <c r="A435"/>
    </row>
    <row r="436" spans="1:1" ht="21.75" customHeight="1" x14ac:dyDescent="0.4">
      <c r="A436"/>
    </row>
    <row r="437" spans="1:1" ht="21.75" customHeight="1" x14ac:dyDescent="0.4">
      <c r="A437"/>
    </row>
    <row r="438" spans="1:1" ht="21.75" customHeight="1" x14ac:dyDescent="0.4">
      <c r="A438"/>
    </row>
    <row r="439" spans="1:1" ht="21.75" customHeight="1" x14ac:dyDescent="0.4">
      <c r="A439"/>
    </row>
    <row r="440" spans="1:1" ht="21.75" customHeight="1" x14ac:dyDescent="0.4">
      <c r="A440"/>
    </row>
    <row r="441" spans="1:1" ht="21.75" customHeight="1" x14ac:dyDescent="0.4">
      <c r="A441"/>
    </row>
    <row r="442" spans="1:1" ht="21.75" customHeight="1" x14ac:dyDescent="0.4">
      <c r="A442"/>
    </row>
    <row r="443" spans="1:1" ht="21.75" customHeight="1" x14ac:dyDescent="0.4">
      <c r="A443"/>
    </row>
    <row r="444" spans="1:1" ht="21.75" customHeight="1" x14ac:dyDescent="0.4">
      <c r="A444"/>
    </row>
    <row r="445" spans="1:1" ht="21.75" customHeight="1" x14ac:dyDescent="0.4">
      <c r="A445"/>
    </row>
    <row r="446" spans="1:1" ht="21.75" customHeight="1" x14ac:dyDescent="0.4">
      <c r="A446"/>
    </row>
    <row r="447" spans="1:1" ht="21.75" customHeight="1" x14ac:dyDescent="0.4">
      <c r="A447"/>
    </row>
    <row r="448" spans="1:1" ht="21.75" customHeight="1" x14ac:dyDescent="0.4">
      <c r="A448"/>
    </row>
    <row r="449" spans="1:1" ht="21.75" customHeight="1" x14ac:dyDescent="0.4">
      <c r="A449"/>
    </row>
    <row r="450" spans="1:1" ht="21.75" customHeight="1" x14ac:dyDescent="0.4">
      <c r="A450"/>
    </row>
    <row r="451" spans="1:1" ht="21.75" customHeight="1" x14ac:dyDescent="0.4">
      <c r="A451"/>
    </row>
    <row r="452" spans="1:1" ht="21.75" customHeight="1" x14ac:dyDescent="0.4">
      <c r="A452"/>
    </row>
    <row r="453" spans="1:1" ht="21.75" customHeight="1" x14ac:dyDescent="0.4">
      <c r="A453"/>
    </row>
    <row r="454" spans="1:1" ht="21.75" customHeight="1" x14ac:dyDescent="0.4">
      <c r="A454"/>
    </row>
    <row r="455" spans="1:1" ht="21.75" customHeight="1" x14ac:dyDescent="0.4">
      <c r="A455"/>
    </row>
    <row r="456" spans="1:1" ht="21.75" customHeight="1" x14ac:dyDescent="0.4">
      <c r="A456"/>
    </row>
    <row r="457" spans="1:1" ht="21.75" customHeight="1" x14ac:dyDescent="0.4">
      <c r="A457"/>
    </row>
    <row r="458" spans="1:1" ht="21.75" customHeight="1" x14ac:dyDescent="0.4">
      <c r="A458"/>
    </row>
    <row r="459" spans="1:1" ht="21.75" customHeight="1" x14ac:dyDescent="0.4">
      <c r="A459"/>
    </row>
    <row r="460" spans="1:1" ht="21.75" customHeight="1" x14ac:dyDescent="0.4">
      <c r="A460"/>
    </row>
  </sheetData>
  <mergeCells count="4">
    <mergeCell ref="I27:P27"/>
    <mergeCell ref="I121:M121"/>
    <mergeCell ref="I150:M150"/>
    <mergeCell ref="I182:M18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2017-08-04T11:17:03Z</dcterms:created>
  <dcterms:modified xsi:type="dcterms:W3CDTF">2019-02-21T09:11:25Z</dcterms:modified>
</cp:coreProperties>
</file>