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'Sheet1'!$A$1:$P$39</definedName>
  </definedNames>
  <calcPr fullCalcOnLoad="1"/>
</workbook>
</file>

<file path=xl/sharedStrings.xml><?xml version="1.0" encoding="utf-8"?>
<sst xmlns="http://schemas.openxmlformats.org/spreadsheetml/2006/main" count="127" uniqueCount="75">
  <si>
    <t>PERFORMANCE SCENARIOS</t>
  </si>
  <si>
    <t>Stocks (s)</t>
  </si>
  <si>
    <t>Bonds (b)</t>
  </si>
  <si>
    <r>
      <t xml:space="preserve">Scenario 
</t>
    </r>
    <r>
      <rPr>
        <b/>
        <sz val="14"/>
        <rFont val="Arial"/>
        <family val="2"/>
      </rPr>
      <t>(S)</t>
    </r>
  </si>
  <si>
    <r>
      <t xml:space="preserve">Probability
</t>
    </r>
    <r>
      <rPr>
        <b/>
        <sz val="14"/>
        <rFont val="Arial"/>
        <family val="2"/>
      </rPr>
      <t>(p)</t>
    </r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</si>
  <si>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</si>
  <si>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s
%</t>
    </r>
  </si>
  <si>
    <t>Deviation for Exp. Ret.
(Dev.)</t>
  </si>
  <si>
    <t>Square Deviation
(SD)
Dev^2</t>
  </si>
  <si>
    <t>p * SD</t>
  </si>
  <si>
    <r>
      <t xml:space="preserve">ROR %
</t>
    </r>
    <r>
      <rPr>
        <b/>
        <sz val="14"/>
        <rFont val="Arial"/>
        <family val="2"/>
      </rPr>
      <t>(r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</si>
  <si>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r>
      <t xml:space="preserve"> p * r</t>
    </r>
    <r>
      <rPr>
        <b/>
        <sz val="10"/>
        <rFont val="Arial"/>
        <family val="2"/>
      </rPr>
      <t>b
%</t>
    </r>
  </si>
  <si>
    <t>Recession (Sr)</t>
  </si>
  <si>
    <t>Normal (Sn)</t>
  </si>
  <si>
    <t>Boom (Sb)</t>
  </si>
  <si>
    <t>%</t>
  </si>
  <si>
    <t>Variance=</t>
  </si>
  <si>
    <t>PORTFOLIO ANALYSIS (Asset Allocation)</t>
  </si>
  <si>
    <t>Asset Allocation</t>
  </si>
  <si>
    <t>Stocks (As) =</t>
  </si>
  <si>
    <t>Bonds (Ab) =</t>
  </si>
  <si>
    <t>COVARIANCE &amp; CORRELATION</t>
  </si>
  <si>
    <t>Stocks (Deviation from the mean)</t>
  </si>
  <si>
    <t>Bonds (Deviation from the mean)</t>
  </si>
  <si>
    <t>Ds * Db</t>
  </si>
  <si>
    <t>Covariance
 [p * (Ds*Db)</t>
  </si>
  <si>
    <t>Covariance=</t>
  </si>
  <si>
    <t>Correlation Coefficient =</t>
  </si>
  <si>
    <t>Parameters</t>
  </si>
  <si>
    <t>E (rs) =</t>
  </si>
  <si>
    <t>E (rb) =</t>
  </si>
  <si>
    <t>σs =</t>
  </si>
  <si>
    <t>σb=</t>
  </si>
  <si>
    <t>Psb =</t>
  </si>
  <si>
    <t>Portfolio Weights</t>
  </si>
  <si>
    <t>Exp Return</t>
  </si>
  <si>
    <t>Std Dev.</t>
  </si>
  <si>
    <t>Ws</t>
  </si>
  <si>
    <t>Wb</t>
  </si>
  <si>
    <t xml:space="preserve"> E(rp) %</t>
  </si>
  <si>
    <t>σp %</t>
  </si>
  <si>
    <t>Minimum Variance</t>
  </si>
  <si>
    <t>Stocks</t>
  </si>
  <si>
    <t>Bonds</t>
  </si>
  <si>
    <t>Correlation between B and S =</t>
  </si>
  <si>
    <t>Portfolio %</t>
  </si>
  <si>
    <t>Weights</t>
  </si>
  <si>
    <t>Returns (%)</t>
  </si>
  <si>
    <t>σ (%)</t>
  </si>
  <si>
    <r>
      <t>(Wb.</t>
    </r>
    <r>
      <rPr>
        <b/>
        <sz val="10"/>
        <rFont val="Arial"/>
        <family val="0"/>
      </rPr>
      <t>σb)^2+(Ws.σs)^2</t>
    </r>
  </si>
  <si>
    <r>
      <t>2*(Wb.</t>
    </r>
    <r>
      <rPr>
        <b/>
        <sz val="10"/>
        <rFont val="Arial"/>
        <family val="0"/>
      </rPr>
      <t>σb.Wb.σb).p</t>
    </r>
  </si>
  <si>
    <t>σ (bs) (%)</t>
  </si>
  <si>
    <t>Risk Free Portfolio</t>
  </si>
  <si>
    <t>T-Bills</t>
  </si>
  <si>
    <t>Risky Portfolio</t>
  </si>
  <si>
    <t>Sharpe Ratio</t>
  </si>
  <si>
    <t>Expected Return  of Total Portfolio =</t>
  </si>
  <si>
    <t>With Correlation = 1</t>
  </si>
  <si>
    <t>With Correlation = -1</t>
  </si>
  <si>
    <t>MEASURING RISK, RETURN, ASSET ALLOCATION, COVARIANCE &amp; CORRELATION</t>
  </si>
  <si>
    <t>FINDING RISK RETURN EFFICIENCY (EFFICIENT FRONTIER) AND OPTIMIZATION (SHARPE RATIO)</t>
  </si>
  <si>
    <t>CALCULATING PORTFOLIO OPTIMIZATION (SHARPE RATIO)</t>
  </si>
  <si>
    <t xml:space="preserve">    Efficiency</t>
  </si>
  <si>
    <r>
      <rPr>
        <b/>
        <sz val="14"/>
        <rFont val="Calibri"/>
        <family val="2"/>
      </rPr>
      <t>σ</t>
    </r>
    <r>
      <rPr>
        <b/>
        <sz val="10"/>
        <rFont val="Arial"/>
        <family val="2"/>
      </rPr>
      <t>p =</t>
    </r>
    <r>
      <rPr>
        <b/>
        <sz val="12"/>
        <rFont val="Calibri"/>
        <family val="2"/>
      </rPr>
      <t>√</t>
    </r>
    <r>
      <rPr>
        <b/>
        <sz val="12"/>
        <rFont val="Arial"/>
        <family val="2"/>
      </rPr>
      <t>(Ws*</t>
    </r>
    <r>
      <rPr>
        <b/>
        <sz val="12"/>
        <rFont val="Calibri"/>
        <family val="2"/>
      </rPr>
      <t>σ</t>
    </r>
    <r>
      <rPr>
        <b/>
        <sz val="12"/>
        <rFont val="Arial"/>
        <family val="2"/>
      </rPr>
      <t>s)^2+(Wb*</t>
    </r>
    <r>
      <rPr>
        <b/>
        <sz val="12"/>
        <rFont val="Calibri"/>
        <family val="2"/>
      </rPr>
      <t>σ</t>
    </r>
    <r>
      <rPr>
        <b/>
        <sz val="12"/>
        <rFont val="Arial"/>
        <family val="2"/>
      </rPr>
      <t>b)^2+2*(Ws*σs)*(Wb*σb)*</t>
    </r>
    <r>
      <rPr>
        <b/>
        <sz val="12"/>
        <rFont val="Calibri"/>
        <family val="2"/>
      </rPr>
      <t>ρ</t>
    </r>
  </si>
  <si>
    <r>
      <t xml:space="preserve">Portfolio 
Standard
Deviation
</t>
    </r>
    <r>
      <rPr>
        <b/>
        <sz val="10"/>
        <rFont val="Calibri"/>
        <family val="2"/>
      </rPr>
      <t>σ</t>
    </r>
    <r>
      <rPr>
        <b/>
        <sz val="10"/>
        <rFont val="Arial"/>
        <family val="2"/>
      </rPr>
      <t>p</t>
    </r>
  </si>
  <si>
    <t>Portfolio 
Return
Rp</t>
  </si>
  <si>
    <t>Bond
Weights
%</t>
  </si>
  <si>
    <t>Stock
Weights
%</t>
  </si>
  <si>
    <r>
      <t>Rp = (As * r</t>
    </r>
    <r>
      <rPr>
        <b/>
        <sz val="10"/>
        <rFont val="Arial"/>
        <family val="2"/>
      </rPr>
      <t>s</t>
    </r>
    <r>
      <rPr>
        <b/>
        <sz val="14"/>
        <rFont val="Arial"/>
        <family val="2"/>
      </rPr>
      <t>) + (Ab * r</t>
    </r>
    <r>
      <rPr>
        <b/>
        <sz val="10"/>
        <rFont val="Arial"/>
        <family val="2"/>
      </rPr>
      <t>b</t>
    </r>
    <r>
      <rPr>
        <b/>
        <sz val="14"/>
        <rFont val="Arial"/>
        <family val="2"/>
      </rPr>
      <t>)</t>
    </r>
  </si>
  <si>
    <r>
      <rPr>
        <b/>
        <sz val="14"/>
        <rFont val="Calibri"/>
        <family val="2"/>
      </rPr>
      <t>σ</t>
    </r>
    <r>
      <rPr>
        <b/>
        <sz val="10"/>
        <rFont val="Arial"/>
        <family val="2"/>
      </rPr>
      <t>s =</t>
    </r>
  </si>
  <si>
    <r>
      <rPr>
        <b/>
        <sz val="14"/>
        <rFont val="Calibri"/>
        <family val="2"/>
      </rPr>
      <t>σ</t>
    </r>
    <r>
      <rPr>
        <b/>
        <sz val="10"/>
        <rFont val="Arial"/>
        <family val="2"/>
      </rPr>
      <t>b =</t>
    </r>
  </si>
  <si>
    <r>
      <rPr>
        <b/>
        <sz val="14"/>
        <rFont val="Calibri"/>
        <family val="2"/>
      </rPr>
      <t>σ</t>
    </r>
    <r>
      <rPr>
        <b/>
        <sz val="10"/>
        <rFont val="Calibri"/>
        <family val="2"/>
      </rPr>
      <t>p</t>
    </r>
    <r>
      <rPr>
        <b/>
        <sz val="10"/>
        <rFont val="Arial"/>
        <family val="2"/>
      </rPr>
      <t xml:space="preserve"> =</t>
    </r>
  </si>
  <si>
    <t>Rp=</t>
  </si>
  <si>
    <t>Rs=</t>
  </si>
  <si>
    <t>Rb=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</si>
</sst>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%"/>
    <numFmt numFmtId="167" formatCode="0.000"/>
    <numFmt numFmtId="168" formatCode="_(* #,##0_);_(* \(#,##0\);_(* &quot;-&quot;??_);_(@_)"/>
    <numFmt numFmtId="169" formatCode="0.0000"/>
    <numFmt numFmtId="170" formatCode="0.000%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5.75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8.75"/>
      <color indexed="8"/>
      <name val="Arial"/>
      <family val="2"/>
    </font>
    <font>
      <b/>
      <sz val="8.5"/>
      <color indexed="8"/>
      <name val="Arial"/>
      <family val="2"/>
    </font>
    <font>
      <b/>
      <sz val="11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59" applyNumberFormat="1" applyFont="1" applyAlignment="1">
      <alignment horizontal="center"/>
    </xf>
    <xf numFmtId="2" fontId="0" fillId="0" borderId="0" xfId="0" applyNumberFormat="1" applyAlignment="1">
      <alignment/>
    </xf>
    <xf numFmtId="164" fontId="0" fillId="0" borderId="11" xfId="59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2" fillId="0" borderId="0" xfId="0" applyFont="1" applyAlignment="1" quotePrefix="1">
      <alignment/>
    </xf>
    <xf numFmtId="0" fontId="0" fillId="0" borderId="14" xfId="0" applyBorder="1" applyAlignment="1">
      <alignment/>
    </xf>
    <xf numFmtId="9" fontId="0" fillId="0" borderId="0" xfId="0" applyNumberFormat="1" applyAlignment="1">
      <alignment/>
    </xf>
    <xf numFmtId="0" fontId="0" fillId="0" borderId="15" xfId="0" applyBorder="1" applyAlignment="1">
      <alignment/>
    </xf>
    <xf numFmtId="9" fontId="2" fillId="0" borderId="16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Continuous"/>
    </xf>
    <xf numFmtId="0" fontId="2" fillId="34" borderId="18" xfId="0" applyFont="1" applyFill="1" applyBorder="1" applyAlignment="1">
      <alignment horizontal="centerContinuous"/>
    </xf>
    <xf numFmtId="0" fontId="0" fillId="34" borderId="19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20" xfId="0" applyFont="1" applyBorder="1" applyAlignment="1">
      <alignment wrapText="1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6" fontId="0" fillId="0" borderId="0" xfId="59" applyNumberFormat="1" applyFont="1" applyAlignment="1">
      <alignment/>
    </xf>
    <xf numFmtId="166" fontId="0" fillId="0" borderId="0" xfId="0" applyNumberFormat="1" applyAlignment="1">
      <alignment/>
    </xf>
    <xf numFmtId="0" fontId="2" fillId="33" borderId="17" xfId="0" applyFont="1" applyFill="1" applyBorder="1" applyAlignment="1">
      <alignment/>
    </xf>
    <xf numFmtId="167" fontId="2" fillId="33" borderId="19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 quotePrefix="1">
      <alignment horizontal="center"/>
    </xf>
    <xf numFmtId="0" fontId="2" fillId="33" borderId="19" xfId="0" applyFont="1" applyFill="1" applyBorder="1" applyAlignment="1">
      <alignment horizontal="center"/>
    </xf>
    <xf numFmtId="168" fontId="2" fillId="0" borderId="0" xfId="42" applyNumberFormat="1" applyFont="1" applyAlignment="1">
      <alignment horizontal="center"/>
    </xf>
    <xf numFmtId="168" fontId="0" fillId="0" borderId="0" xfId="42" applyNumberFormat="1" applyFont="1" applyAlignment="1">
      <alignment/>
    </xf>
    <xf numFmtId="0" fontId="0" fillId="0" borderId="0" xfId="42" applyNumberFormat="1" applyFont="1" applyAlignment="1">
      <alignment horizontal="center"/>
    </xf>
    <xf numFmtId="169" fontId="0" fillId="0" borderId="0" xfId="42" applyNumberFormat="1" applyFont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2" fillId="33" borderId="13" xfId="0" applyNumberFormat="1" applyFont="1" applyFill="1" applyBorder="1" applyAlignment="1">
      <alignment/>
    </xf>
    <xf numFmtId="2" fontId="2" fillId="33" borderId="19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0" borderId="20" xfId="0" applyBorder="1" applyAlignment="1">
      <alignment/>
    </xf>
    <xf numFmtId="2" fontId="0" fillId="0" borderId="0" xfId="42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1" fillId="35" borderId="0" xfId="0" applyFont="1" applyFill="1" applyAlignment="1">
      <alignment/>
    </xf>
    <xf numFmtId="0" fontId="62" fillId="35" borderId="0" xfId="0" applyFont="1" applyFill="1" applyAlignment="1">
      <alignment/>
    </xf>
    <xf numFmtId="9" fontId="63" fillId="0" borderId="22" xfId="0" applyNumberFormat="1" applyFont="1" applyBorder="1" applyAlignment="1">
      <alignment horizontal="center"/>
    </xf>
    <xf numFmtId="164" fontId="63" fillId="0" borderId="0" xfId="59" applyNumberFormat="1" applyFont="1" applyAlignment="1">
      <alignment horizontal="center"/>
    </xf>
    <xf numFmtId="0" fontId="63" fillId="0" borderId="0" xfId="0" applyFont="1" applyAlignment="1">
      <alignment/>
    </xf>
    <xf numFmtId="2" fontId="6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61" fillId="35" borderId="0" xfId="0" applyFont="1" applyFill="1" applyBorder="1" applyAlignment="1">
      <alignment/>
    </xf>
    <xf numFmtId="0" fontId="62" fillId="35" borderId="0" xfId="0" applyFont="1" applyFill="1" applyBorder="1" applyAlignment="1">
      <alignment/>
    </xf>
    <xf numFmtId="166" fontId="62" fillId="35" borderId="0" xfId="0" applyNumberFormat="1" applyFont="1" applyFill="1" applyAlignment="1">
      <alignment/>
    </xf>
    <xf numFmtId="0" fontId="64" fillId="0" borderId="0" xfId="42" applyNumberFormat="1" applyFont="1" applyAlignment="1">
      <alignment horizontal="center"/>
    </xf>
    <xf numFmtId="0" fontId="63" fillId="0" borderId="0" xfId="0" applyFont="1" applyAlignment="1">
      <alignment horizontal="center"/>
    </xf>
    <xf numFmtId="165" fontId="64" fillId="0" borderId="0" xfId="0" applyNumberFormat="1" applyFont="1" applyAlignment="1">
      <alignment horizontal="center"/>
    </xf>
    <xf numFmtId="43" fontId="64" fillId="0" borderId="0" xfId="42" applyFont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/>
    </xf>
    <xf numFmtId="167" fontId="2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9" fontId="0" fillId="0" borderId="23" xfId="0" applyNumberFormat="1" applyBorder="1" applyAlignment="1">
      <alignment horizontal="center" vertical="center"/>
    </xf>
    <xf numFmtId="170" fontId="0" fillId="0" borderId="23" xfId="59" applyNumberFormat="1" applyFont="1" applyBorder="1" applyAlignment="1">
      <alignment horizontal="center"/>
    </xf>
    <xf numFmtId="167" fontId="2" fillId="33" borderId="11" xfId="0" applyNumberFormat="1" applyFont="1" applyFill="1" applyBorder="1" applyAlignment="1">
      <alignment/>
    </xf>
    <xf numFmtId="9" fontId="0" fillId="2" borderId="23" xfId="0" applyNumberFormat="1" applyFill="1" applyBorder="1" applyAlignment="1">
      <alignment horizontal="center" vertical="center"/>
    </xf>
    <xf numFmtId="170" fontId="0" fillId="2" borderId="23" xfId="59" applyNumberFormat="1" applyFont="1" applyFill="1" applyBorder="1" applyAlignment="1">
      <alignment horizontal="center"/>
    </xf>
    <xf numFmtId="9" fontId="0" fillId="11" borderId="23" xfId="0" applyNumberFormat="1" applyFill="1" applyBorder="1" applyAlignment="1">
      <alignment horizontal="center" vertical="center"/>
    </xf>
    <xf numFmtId="170" fontId="0" fillId="11" borderId="23" xfId="59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 (rp) Vs. Std Dev. With CAL Line - optimum portfolio (best Sharpe Ratio)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275"/>
          <c:w val="0.97"/>
          <c:h val="0.874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Sheet1!$D$140:$D$150</c:f>
              <c:numCache/>
            </c:numRef>
          </c:xVal>
          <c:yVal>
            <c:numRef>
              <c:f>Sheet1!$E$140:$E$150</c:f>
              <c:numCache/>
            </c:numRef>
          </c:yVal>
          <c:smooth val="1"/>
        </c:ser>
        <c:axId val="12996024"/>
        <c:axId val="49855353"/>
      </c:scatterChart>
      <c:valAx>
        <c:axId val="1299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353"/>
        <c:crosses val="autoZero"/>
        <c:crossBetween val="midCat"/>
        <c:dispUnits/>
      </c:valAx>
      <c:valAx>
        <c:axId val="49855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60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E(pr) Vs Std Dev with 0 correlation</a:t>
            </a:r>
          </a:p>
        </c:rich>
      </c:tx>
      <c:layout>
        <c:manualLayout>
          <c:xMode val="factor"/>
          <c:yMode val="factor"/>
          <c:x val="0.005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41"/>
          <c:w val="0.91875"/>
          <c:h val="0.889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Sheet1!$D$54:$D$64</c:f>
              <c:numCache/>
            </c:numRef>
          </c:xVal>
          <c:yVal>
            <c:numRef>
              <c:f>Sheet1!$E$54:$E$64</c:f>
              <c:numCache/>
            </c:numRef>
          </c:yVal>
          <c:smooth val="1"/>
        </c:ser>
        <c:axId val="46044994"/>
        <c:axId val="11751763"/>
      </c:scatterChart>
      <c:valAx>
        <c:axId val="460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Std Dev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1763"/>
        <c:crosses val="autoZero"/>
        <c:crossBetween val="midCat"/>
        <c:dispUnits/>
      </c:valAx>
      <c:valAx>
        <c:axId val="1175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 (r)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4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 (rp) Vs Std Dev. With correlation of 1</a:t>
            </a:r>
          </a:p>
        </c:rich>
      </c:tx>
      <c:layout>
        <c:manualLayout>
          <c:xMode val="factor"/>
          <c:yMode val="factor"/>
          <c:x val="0.011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4"/>
          <c:w val="0.961"/>
          <c:h val="0.85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Sheet1!$E$100:$E$101</c:f>
              <c:strCache>
                <c:ptCount val="1"/>
                <c:pt idx="0">
                  <c:v>Exp Return  E(rp) %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Sheet1!$D$102:$D$112</c:f>
              <c:numCache/>
            </c:numRef>
          </c:xVal>
          <c:yVal>
            <c:numRef>
              <c:f>Sheet1!$E$102:$E$112</c:f>
              <c:numCache/>
            </c:numRef>
          </c:yVal>
          <c:smooth val="1"/>
        </c:ser>
        <c:axId val="38657004"/>
        <c:axId val="12368717"/>
      </c:scatterChart>
      <c:valAx>
        <c:axId val="3865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8717"/>
        <c:crosses val="autoZero"/>
        <c:crossBetween val="midCat"/>
        <c:dispUnits/>
      </c:valAx>
      <c:valAx>
        <c:axId val="12368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7004"/>
        <c:crosses val="autoZero"/>
        <c:crossBetween val="midCat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 (rp) Vs. Std Dev. with Correlation of -1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325"/>
          <c:w val="0.97"/>
          <c:h val="0.87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Sheet1!$D$121:$D$131</c:f>
              <c:numCache/>
            </c:numRef>
          </c:xVal>
          <c:yVal>
            <c:numRef>
              <c:f>Sheet1!$E$121:$E$131</c:f>
              <c:numCache/>
            </c:numRef>
          </c:yVal>
          <c:smooth val="1"/>
        </c:ser>
        <c:axId val="44209590"/>
        <c:axId val="62341991"/>
      </c:scatterChart>
      <c:valAx>
        <c:axId val="44209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1991"/>
        <c:crosses val="autoZero"/>
        <c:crossBetween val="midCat"/>
        <c:dispUnits/>
      </c:valAx>
      <c:valAx>
        <c:axId val="62341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095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E(pr) Vs Std Dev with 0 correlation</a:t>
            </a:r>
          </a:p>
        </c:rich>
      </c:tx>
      <c:layout>
        <c:manualLayout>
          <c:xMode val="factor"/>
          <c:yMode val="factor"/>
          <c:x val="0.005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41"/>
          <c:w val="0.91875"/>
          <c:h val="0.889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Sheet1!$D$54:$D$64</c:f>
              <c:numCache/>
            </c:numRef>
          </c:xVal>
          <c:yVal>
            <c:numRef>
              <c:f>Sheet1!$E$54:$E$64</c:f>
              <c:numCache/>
            </c:numRef>
          </c:yVal>
          <c:smooth val="1"/>
        </c:ser>
        <c:axId val="24207008"/>
        <c:axId val="16536481"/>
      </c:scatterChart>
      <c:valAx>
        <c:axId val="24207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Std Dev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36481"/>
        <c:crosses val="autoZero"/>
        <c:crossBetween val="midCat"/>
        <c:dispUnits/>
      </c:valAx>
      <c:valAx>
        <c:axId val="1653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 (r)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0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0.7705</cdr:x>
      <cdr:y>0.087</cdr:y>
    </cdr:from>
    <cdr:to>
      <cdr:x>0.91</cdr:x>
      <cdr:y>0.15625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43350" y="304800"/>
          <a:ext cx="714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 Stocks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0.7705</cdr:x>
      <cdr:y>0.087</cdr:y>
    </cdr:from>
    <cdr:to>
      <cdr:x>0.91</cdr:x>
      <cdr:y>0.15625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43350" y="304800"/>
          <a:ext cx="714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 Stocks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137</xdr:row>
      <xdr:rowOff>0</xdr:rowOff>
    </xdr:from>
    <xdr:to>
      <xdr:col>14</xdr:col>
      <xdr:colOff>38100</xdr:colOff>
      <xdr:row>152</xdr:row>
      <xdr:rowOff>0</xdr:rowOff>
    </xdr:to>
    <xdr:graphicFrame>
      <xdr:nvGraphicFramePr>
        <xdr:cNvPr id="1" name="Chart 19"/>
        <xdr:cNvGraphicFramePr/>
      </xdr:nvGraphicFramePr>
      <xdr:xfrm>
        <a:off x="4486275" y="24469725"/>
        <a:ext cx="52197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43</xdr:row>
      <xdr:rowOff>152400</xdr:rowOff>
    </xdr:from>
    <xdr:to>
      <xdr:col>13</xdr:col>
      <xdr:colOff>762000</xdr:colOff>
      <xdr:row>65</xdr:row>
      <xdr:rowOff>95250</xdr:rowOff>
    </xdr:to>
    <xdr:graphicFrame>
      <xdr:nvGraphicFramePr>
        <xdr:cNvPr id="2" name="Chart 3"/>
        <xdr:cNvGraphicFramePr/>
      </xdr:nvGraphicFramePr>
      <xdr:xfrm>
        <a:off x="4505325" y="9401175"/>
        <a:ext cx="51244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533400</xdr:colOff>
      <xdr:row>17</xdr:row>
      <xdr:rowOff>142875</xdr:rowOff>
    </xdr:from>
    <xdr:to>
      <xdr:col>4</xdr:col>
      <xdr:colOff>0</xdr:colOff>
      <xdr:row>18</xdr:row>
      <xdr:rowOff>123825</xdr:rowOff>
    </xdr:to>
    <xdr:sp>
      <xdr:nvSpPr>
        <xdr:cNvPr id="3" name="Line 1"/>
        <xdr:cNvSpPr>
          <a:spLocks/>
        </xdr:cNvSpPr>
      </xdr:nvSpPr>
      <xdr:spPr>
        <a:xfrm flipH="1">
          <a:off x="2552700" y="3810000"/>
          <a:ext cx="400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7</xdr:col>
      <xdr:colOff>571500</xdr:colOff>
      <xdr:row>69</xdr:row>
      <xdr:rowOff>28575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2057400" y="13134975"/>
          <a:ext cx="37623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Ws=(σb^2 - σb σs p) / (σs^2 + σb^2 - 2*σb σs p)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Wb = 1 - Ws</a:t>
          </a:r>
        </a:p>
      </xdr:txBody>
    </xdr:sp>
    <xdr:clientData/>
  </xdr:twoCellAnchor>
  <xdr:twoCellAnchor>
    <xdr:from>
      <xdr:col>12</xdr:col>
      <xdr:colOff>638175</xdr:colOff>
      <xdr:row>48</xdr:row>
      <xdr:rowOff>95250</xdr:rowOff>
    </xdr:from>
    <xdr:to>
      <xdr:col>12</xdr:col>
      <xdr:colOff>638175</xdr:colOff>
      <xdr:row>62</xdr:row>
      <xdr:rowOff>57150</xdr:rowOff>
    </xdr:to>
    <xdr:sp>
      <xdr:nvSpPr>
        <xdr:cNvPr id="5" name="Line 4"/>
        <xdr:cNvSpPr>
          <a:spLocks/>
        </xdr:cNvSpPr>
      </xdr:nvSpPr>
      <xdr:spPr>
        <a:xfrm>
          <a:off x="8677275" y="1015365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48</xdr:row>
      <xdr:rowOff>104775</xdr:rowOff>
    </xdr:from>
    <xdr:to>
      <xdr:col>12</xdr:col>
      <xdr:colOff>647700</xdr:colOff>
      <xdr:row>48</xdr:row>
      <xdr:rowOff>104775</xdr:rowOff>
    </xdr:to>
    <xdr:sp>
      <xdr:nvSpPr>
        <xdr:cNvPr id="6" name="Line 5"/>
        <xdr:cNvSpPr>
          <a:spLocks/>
        </xdr:cNvSpPr>
      </xdr:nvSpPr>
      <xdr:spPr>
        <a:xfrm flipH="1">
          <a:off x="5210175" y="10163175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54</xdr:row>
      <xdr:rowOff>28575</xdr:rowOff>
    </xdr:from>
    <xdr:to>
      <xdr:col>10</xdr:col>
      <xdr:colOff>381000</xdr:colOff>
      <xdr:row>54</xdr:row>
      <xdr:rowOff>28575</xdr:rowOff>
    </xdr:to>
    <xdr:sp>
      <xdr:nvSpPr>
        <xdr:cNvPr id="7" name="Line 6"/>
        <xdr:cNvSpPr>
          <a:spLocks/>
        </xdr:cNvSpPr>
      </xdr:nvSpPr>
      <xdr:spPr>
        <a:xfrm>
          <a:off x="5219700" y="11058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54</xdr:row>
      <xdr:rowOff>28575</xdr:rowOff>
    </xdr:from>
    <xdr:to>
      <xdr:col>10</xdr:col>
      <xdr:colOff>371475</xdr:colOff>
      <xdr:row>62</xdr:row>
      <xdr:rowOff>57150</xdr:rowOff>
    </xdr:to>
    <xdr:sp>
      <xdr:nvSpPr>
        <xdr:cNvPr id="8" name="Line 7"/>
        <xdr:cNvSpPr>
          <a:spLocks/>
        </xdr:cNvSpPr>
      </xdr:nvSpPr>
      <xdr:spPr>
        <a:xfrm flipH="1">
          <a:off x="6915150" y="11058525"/>
          <a:ext cx="9525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53</xdr:row>
      <xdr:rowOff>133350</xdr:rowOff>
    </xdr:from>
    <xdr:to>
      <xdr:col>10</xdr:col>
      <xdr:colOff>285750</xdr:colOff>
      <xdr:row>54</xdr:row>
      <xdr:rowOff>133350</xdr:rowOff>
    </xdr:to>
    <xdr:sp>
      <xdr:nvSpPr>
        <xdr:cNvPr id="9" name="Line 8"/>
        <xdr:cNvSpPr>
          <a:spLocks/>
        </xdr:cNvSpPr>
      </xdr:nvSpPr>
      <xdr:spPr>
        <a:xfrm flipH="1" flipV="1">
          <a:off x="6486525" y="11001375"/>
          <a:ext cx="352425" cy="16192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76200</xdr:rowOff>
    </xdr:from>
    <xdr:to>
      <xdr:col>11</xdr:col>
      <xdr:colOff>419100</xdr:colOff>
      <xdr:row>54</xdr:row>
      <xdr:rowOff>133350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7000875" y="109442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 Bonds</a:t>
          </a:r>
        </a:p>
      </xdr:txBody>
    </xdr:sp>
    <xdr:clientData/>
  </xdr:twoCellAnchor>
  <xdr:twoCellAnchor>
    <xdr:from>
      <xdr:col>7</xdr:col>
      <xdr:colOff>152400</xdr:colOff>
      <xdr:row>49</xdr:row>
      <xdr:rowOff>28575</xdr:rowOff>
    </xdr:from>
    <xdr:to>
      <xdr:col>9</xdr:col>
      <xdr:colOff>47625</xdr:colOff>
      <xdr:row>51</xdr:row>
      <xdr:rowOff>38100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5400675" y="10248900"/>
          <a:ext cx="923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Stocks 18.73%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Bonds 81.27%</a:t>
          </a:r>
        </a:p>
      </xdr:txBody>
    </xdr:sp>
    <xdr:clientData/>
  </xdr:twoCellAnchor>
  <xdr:twoCellAnchor>
    <xdr:from>
      <xdr:col>9</xdr:col>
      <xdr:colOff>38100</xdr:colOff>
      <xdr:row>51</xdr:row>
      <xdr:rowOff>38100</xdr:rowOff>
    </xdr:from>
    <xdr:to>
      <xdr:col>10</xdr:col>
      <xdr:colOff>190500</xdr:colOff>
      <xdr:row>52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6315075" y="10582275"/>
          <a:ext cx="4286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53</xdr:row>
      <xdr:rowOff>0</xdr:rowOff>
    </xdr:from>
    <xdr:to>
      <xdr:col>10</xdr:col>
      <xdr:colOff>190500</xdr:colOff>
      <xdr:row>62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6743700" y="10868025"/>
          <a:ext cx="0" cy="1514475"/>
        </a:xfrm>
        <a:prstGeom prst="line">
          <a:avLst/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53</xdr:row>
      <xdr:rowOff>9525</xdr:rowOff>
    </xdr:from>
    <xdr:to>
      <xdr:col>10</xdr:col>
      <xdr:colOff>200025</xdr:colOff>
      <xdr:row>53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5210175" y="10877550"/>
          <a:ext cx="1543050" cy="0"/>
        </a:xfrm>
        <a:prstGeom prst="line">
          <a:avLst/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96</xdr:row>
      <xdr:rowOff>85725</xdr:rowOff>
    </xdr:from>
    <xdr:to>
      <xdr:col>14</xdr:col>
      <xdr:colOff>57150</xdr:colOff>
      <xdr:row>113</xdr:row>
      <xdr:rowOff>9525</xdr:rowOff>
    </xdr:to>
    <xdr:graphicFrame>
      <xdr:nvGraphicFramePr>
        <xdr:cNvPr id="15" name="Chart 15"/>
        <xdr:cNvGraphicFramePr/>
      </xdr:nvGraphicFramePr>
      <xdr:xfrm>
        <a:off x="4505325" y="17916525"/>
        <a:ext cx="52197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57150</xdr:colOff>
      <xdr:row>116</xdr:row>
      <xdr:rowOff>0</xdr:rowOff>
    </xdr:from>
    <xdr:to>
      <xdr:col>14</xdr:col>
      <xdr:colOff>85725</xdr:colOff>
      <xdr:row>130</xdr:row>
      <xdr:rowOff>152400</xdr:rowOff>
    </xdr:to>
    <xdr:graphicFrame>
      <xdr:nvGraphicFramePr>
        <xdr:cNvPr id="16" name="Chart 18"/>
        <xdr:cNvGraphicFramePr/>
      </xdr:nvGraphicFramePr>
      <xdr:xfrm>
        <a:off x="4543425" y="21069300"/>
        <a:ext cx="52101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504825</xdr:colOff>
      <xdr:row>140</xdr:row>
      <xdr:rowOff>133350</xdr:rowOff>
    </xdr:from>
    <xdr:to>
      <xdr:col>12</xdr:col>
      <xdr:colOff>571500</xdr:colOff>
      <xdr:row>147</xdr:row>
      <xdr:rowOff>38100</xdr:rowOff>
    </xdr:to>
    <xdr:sp>
      <xdr:nvSpPr>
        <xdr:cNvPr id="17" name="Line 20"/>
        <xdr:cNvSpPr>
          <a:spLocks/>
        </xdr:cNvSpPr>
      </xdr:nvSpPr>
      <xdr:spPr>
        <a:xfrm flipV="1">
          <a:off x="4991100" y="25088850"/>
          <a:ext cx="3619500" cy="1038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143</xdr:row>
      <xdr:rowOff>114300</xdr:rowOff>
    </xdr:from>
    <xdr:to>
      <xdr:col>8</xdr:col>
      <xdr:colOff>152400</xdr:colOff>
      <xdr:row>144</xdr:row>
      <xdr:rowOff>104775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5772150" y="25555575"/>
          <a:ext cx="457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</a:t>
          </a:r>
        </a:p>
      </xdr:txBody>
    </xdr:sp>
    <xdr:clientData/>
  </xdr:twoCellAnchor>
  <xdr:twoCellAnchor>
    <xdr:from>
      <xdr:col>9</xdr:col>
      <xdr:colOff>247650</xdr:colOff>
      <xdr:row>141</xdr:row>
      <xdr:rowOff>123825</xdr:rowOff>
    </xdr:from>
    <xdr:to>
      <xdr:col>10</xdr:col>
      <xdr:colOff>323850</xdr:colOff>
      <xdr:row>143</xdr:row>
      <xdr:rowOff>104775</xdr:rowOff>
    </xdr:to>
    <xdr:sp>
      <xdr:nvSpPr>
        <xdr:cNvPr id="19" name="Line 22"/>
        <xdr:cNvSpPr>
          <a:spLocks/>
        </xdr:cNvSpPr>
      </xdr:nvSpPr>
      <xdr:spPr>
        <a:xfrm>
          <a:off x="6524625" y="25241250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71</xdr:row>
      <xdr:rowOff>152400</xdr:rowOff>
    </xdr:from>
    <xdr:to>
      <xdr:col>13</xdr:col>
      <xdr:colOff>762000</xdr:colOff>
      <xdr:row>93</xdr:row>
      <xdr:rowOff>95250</xdr:rowOff>
    </xdr:to>
    <xdr:graphicFrame>
      <xdr:nvGraphicFramePr>
        <xdr:cNvPr id="20" name="Chart 23"/>
        <xdr:cNvGraphicFramePr/>
      </xdr:nvGraphicFramePr>
      <xdr:xfrm>
        <a:off x="4505325" y="13935075"/>
        <a:ext cx="512445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638175</xdr:colOff>
      <xdr:row>76</xdr:row>
      <xdr:rowOff>95250</xdr:rowOff>
    </xdr:from>
    <xdr:to>
      <xdr:col>12</xdr:col>
      <xdr:colOff>638175</xdr:colOff>
      <xdr:row>90</xdr:row>
      <xdr:rowOff>57150</xdr:rowOff>
    </xdr:to>
    <xdr:sp>
      <xdr:nvSpPr>
        <xdr:cNvPr id="21" name="Line 24"/>
        <xdr:cNvSpPr>
          <a:spLocks/>
        </xdr:cNvSpPr>
      </xdr:nvSpPr>
      <xdr:spPr>
        <a:xfrm>
          <a:off x="8677275" y="1468755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76</xdr:row>
      <xdr:rowOff>104775</xdr:rowOff>
    </xdr:from>
    <xdr:to>
      <xdr:col>12</xdr:col>
      <xdr:colOff>647700</xdr:colOff>
      <xdr:row>76</xdr:row>
      <xdr:rowOff>104775</xdr:rowOff>
    </xdr:to>
    <xdr:sp>
      <xdr:nvSpPr>
        <xdr:cNvPr id="22" name="Line 25"/>
        <xdr:cNvSpPr>
          <a:spLocks/>
        </xdr:cNvSpPr>
      </xdr:nvSpPr>
      <xdr:spPr>
        <a:xfrm flipH="1">
          <a:off x="5210175" y="14697075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82</xdr:row>
      <xdr:rowOff>28575</xdr:rowOff>
    </xdr:from>
    <xdr:to>
      <xdr:col>10</xdr:col>
      <xdr:colOff>381000</xdr:colOff>
      <xdr:row>82</xdr:row>
      <xdr:rowOff>28575</xdr:rowOff>
    </xdr:to>
    <xdr:sp>
      <xdr:nvSpPr>
        <xdr:cNvPr id="23" name="Line 26"/>
        <xdr:cNvSpPr>
          <a:spLocks/>
        </xdr:cNvSpPr>
      </xdr:nvSpPr>
      <xdr:spPr>
        <a:xfrm>
          <a:off x="5219700" y="15592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82</xdr:row>
      <xdr:rowOff>28575</xdr:rowOff>
    </xdr:from>
    <xdr:to>
      <xdr:col>10</xdr:col>
      <xdr:colOff>371475</xdr:colOff>
      <xdr:row>90</xdr:row>
      <xdr:rowOff>57150</xdr:rowOff>
    </xdr:to>
    <xdr:sp>
      <xdr:nvSpPr>
        <xdr:cNvPr id="24" name="Line 27"/>
        <xdr:cNvSpPr>
          <a:spLocks/>
        </xdr:cNvSpPr>
      </xdr:nvSpPr>
      <xdr:spPr>
        <a:xfrm flipH="1">
          <a:off x="6915150" y="15592425"/>
          <a:ext cx="9525" cy="1323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81</xdr:row>
      <xdr:rowOff>76200</xdr:rowOff>
    </xdr:from>
    <xdr:to>
      <xdr:col>11</xdr:col>
      <xdr:colOff>419100</xdr:colOff>
      <xdr:row>82</xdr:row>
      <xdr:rowOff>133350</xdr:rowOff>
    </xdr:to>
    <xdr:sp>
      <xdr:nvSpPr>
        <xdr:cNvPr id="25" name="Text Box 29"/>
        <xdr:cNvSpPr txBox="1">
          <a:spLocks noChangeArrowheads="1"/>
        </xdr:cNvSpPr>
      </xdr:nvSpPr>
      <xdr:spPr>
        <a:xfrm>
          <a:off x="7000875" y="154781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 Bonds</a:t>
          </a:r>
        </a:p>
      </xdr:txBody>
    </xdr:sp>
    <xdr:clientData/>
  </xdr:twoCellAnchor>
  <xdr:twoCellAnchor>
    <xdr:from>
      <xdr:col>7</xdr:col>
      <xdr:colOff>152400</xdr:colOff>
      <xdr:row>77</xdr:row>
      <xdr:rowOff>28575</xdr:rowOff>
    </xdr:from>
    <xdr:to>
      <xdr:col>9</xdr:col>
      <xdr:colOff>47625</xdr:colOff>
      <xdr:row>79</xdr:row>
      <xdr:rowOff>38100</xdr:rowOff>
    </xdr:to>
    <xdr:sp>
      <xdr:nvSpPr>
        <xdr:cNvPr id="26" name="Text Box 30"/>
        <xdr:cNvSpPr txBox="1">
          <a:spLocks noChangeArrowheads="1"/>
        </xdr:cNvSpPr>
      </xdr:nvSpPr>
      <xdr:spPr>
        <a:xfrm>
          <a:off x="5400675" y="14782800"/>
          <a:ext cx="923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Stocks 18.73%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Bonds 81.27%</a:t>
          </a:r>
        </a:p>
      </xdr:txBody>
    </xdr:sp>
    <xdr:clientData/>
  </xdr:twoCellAnchor>
  <xdr:twoCellAnchor>
    <xdr:from>
      <xdr:col>9</xdr:col>
      <xdr:colOff>38100</xdr:colOff>
      <xdr:row>79</xdr:row>
      <xdr:rowOff>38100</xdr:rowOff>
    </xdr:from>
    <xdr:to>
      <xdr:col>10</xdr:col>
      <xdr:colOff>190500</xdr:colOff>
      <xdr:row>81</xdr:row>
      <xdr:rowOff>9525</xdr:rowOff>
    </xdr:to>
    <xdr:sp>
      <xdr:nvSpPr>
        <xdr:cNvPr id="27" name="Line 31"/>
        <xdr:cNvSpPr>
          <a:spLocks/>
        </xdr:cNvSpPr>
      </xdr:nvSpPr>
      <xdr:spPr>
        <a:xfrm>
          <a:off x="6315075" y="15116175"/>
          <a:ext cx="4286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81</xdr:row>
      <xdr:rowOff>0</xdr:rowOff>
    </xdr:from>
    <xdr:to>
      <xdr:col>10</xdr:col>
      <xdr:colOff>190500</xdr:colOff>
      <xdr:row>90</xdr:row>
      <xdr:rowOff>57150</xdr:rowOff>
    </xdr:to>
    <xdr:sp>
      <xdr:nvSpPr>
        <xdr:cNvPr id="28" name="Line 32"/>
        <xdr:cNvSpPr>
          <a:spLocks/>
        </xdr:cNvSpPr>
      </xdr:nvSpPr>
      <xdr:spPr>
        <a:xfrm>
          <a:off x="6743700" y="15401925"/>
          <a:ext cx="0" cy="1514475"/>
        </a:xfrm>
        <a:prstGeom prst="line">
          <a:avLst/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81</xdr:row>
      <xdr:rowOff>9525</xdr:rowOff>
    </xdr:from>
    <xdr:to>
      <xdr:col>10</xdr:col>
      <xdr:colOff>200025</xdr:colOff>
      <xdr:row>81</xdr:row>
      <xdr:rowOff>9525</xdr:rowOff>
    </xdr:to>
    <xdr:sp>
      <xdr:nvSpPr>
        <xdr:cNvPr id="29" name="Line 33"/>
        <xdr:cNvSpPr>
          <a:spLocks/>
        </xdr:cNvSpPr>
      </xdr:nvSpPr>
      <xdr:spPr>
        <a:xfrm flipH="1">
          <a:off x="5210175" y="15411450"/>
          <a:ext cx="1543050" cy="0"/>
        </a:xfrm>
        <a:prstGeom prst="line">
          <a:avLst/>
        </a:prstGeom>
        <a:noFill/>
        <a:ln w="317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75</xdr:row>
      <xdr:rowOff>9525</xdr:rowOff>
    </xdr:from>
    <xdr:to>
      <xdr:col>12</xdr:col>
      <xdr:colOff>161925</xdr:colOff>
      <xdr:row>86</xdr:row>
      <xdr:rowOff>57150</xdr:rowOff>
    </xdr:to>
    <xdr:sp>
      <xdr:nvSpPr>
        <xdr:cNvPr id="30" name="Line 34"/>
        <xdr:cNvSpPr>
          <a:spLocks/>
        </xdr:cNvSpPr>
      </xdr:nvSpPr>
      <xdr:spPr>
        <a:xfrm flipV="1">
          <a:off x="5200650" y="14439900"/>
          <a:ext cx="3000375" cy="1828800"/>
        </a:xfrm>
        <a:prstGeom prst="lin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85</xdr:row>
      <xdr:rowOff>133350</xdr:rowOff>
    </xdr:from>
    <xdr:to>
      <xdr:col>7</xdr:col>
      <xdr:colOff>95250</xdr:colOff>
      <xdr:row>86</xdr:row>
      <xdr:rowOff>123825</xdr:rowOff>
    </xdr:to>
    <xdr:sp>
      <xdr:nvSpPr>
        <xdr:cNvPr id="31" name="Text Box 35"/>
        <xdr:cNvSpPr txBox="1">
          <a:spLocks noChangeArrowheads="1"/>
        </xdr:cNvSpPr>
      </xdr:nvSpPr>
      <xdr:spPr>
        <a:xfrm>
          <a:off x="4591050" y="16182975"/>
          <a:ext cx="7524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R(f) = 3.0%</a:t>
          </a:r>
        </a:p>
      </xdr:txBody>
    </xdr:sp>
    <xdr:clientData/>
  </xdr:twoCellAnchor>
  <xdr:twoCellAnchor>
    <xdr:from>
      <xdr:col>9</xdr:col>
      <xdr:colOff>276225</xdr:colOff>
      <xdr:row>74</xdr:row>
      <xdr:rowOff>66675</xdr:rowOff>
    </xdr:from>
    <xdr:to>
      <xdr:col>11</xdr:col>
      <xdr:colOff>209550</xdr:colOff>
      <xdr:row>75</xdr:row>
      <xdr:rowOff>85725</xdr:rowOff>
    </xdr:to>
    <xdr:sp>
      <xdr:nvSpPr>
        <xdr:cNvPr id="32" name="Text Box 36"/>
        <xdr:cNvSpPr txBox="1">
          <a:spLocks noChangeArrowheads="1"/>
        </xdr:cNvSpPr>
      </xdr:nvSpPr>
      <xdr:spPr>
        <a:xfrm>
          <a:off x="6553200" y="14335125"/>
          <a:ext cx="923925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Allocation Line</a:t>
          </a:r>
        </a:p>
      </xdr:txBody>
    </xdr:sp>
    <xdr:clientData/>
  </xdr:twoCellAnchor>
  <xdr:twoCellAnchor>
    <xdr:from>
      <xdr:col>10</xdr:col>
      <xdr:colOff>333375</xdr:colOff>
      <xdr:row>79</xdr:row>
      <xdr:rowOff>76200</xdr:rowOff>
    </xdr:from>
    <xdr:to>
      <xdr:col>10</xdr:col>
      <xdr:colOff>476250</xdr:colOff>
      <xdr:row>80</xdr:row>
      <xdr:rowOff>57150</xdr:rowOff>
    </xdr:to>
    <xdr:sp>
      <xdr:nvSpPr>
        <xdr:cNvPr id="33" name="AutoShape 37"/>
        <xdr:cNvSpPr>
          <a:spLocks/>
        </xdr:cNvSpPr>
      </xdr:nvSpPr>
      <xdr:spPr>
        <a:xfrm>
          <a:off x="6886575" y="15154275"/>
          <a:ext cx="142875" cy="14287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5400" y="10800"/>
                <a:pt x="5400" y="13782"/>
                <a:pt x="7818" y="16200"/>
              </a:cubicBezTo>
              <a:cubicBezTo>
                <a:pt x="10800" y="16200"/>
                <a:pt x="13782" y="16200"/>
                <a:pt x="16200" y="13782"/>
              </a:cubicBezTo>
              <a:cubicBezTo>
                <a:pt x="16200" y="10800"/>
                <a:pt x="16200" y="7818"/>
                <a:pt x="13782" y="5400"/>
              </a:cubicBezTo>
              <a:cubicBezTo>
                <a:pt x="10800" y="5400"/>
                <a:pt x="7818" y="5400"/>
                <a:pt x="5400" y="7818"/>
              </a:cubicBez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77</xdr:row>
      <xdr:rowOff>57150</xdr:rowOff>
    </xdr:from>
    <xdr:to>
      <xdr:col>11</xdr:col>
      <xdr:colOff>495300</xdr:colOff>
      <xdr:row>78</xdr:row>
      <xdr:rowOff>76200</xdr:rowOff>
    </xdr:to>
    <xdr:sp>
      <xdr:nvSpPr>
        <xdr:cNvPr id="34" name="Text Box 38"/>
        <xdr:cNvSpPr txBox="1">
          <a:spLocks noChangeArrowheads="1"/>
        </xdr:cNvSpPr>
      </xdr:nvSpPr>
      <xdr:spPr>
        <a:xfrm>
          <a:off x="6877050" y="14811375"/>
          <a:ext cx="885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 Sharpe Ratio</a:t>
          </a:r>
        </a:p>
      </xdr:txBody>
    </xdr:sp>
    <xdr:clientData/>
  </xdr:twoCellAnchor>
  <xdr:twoCellAnchor>
    <xdr:from>
      <xdr:col>10</xdr:col>
      <xdr:colOff>342900</xdr:colOff>
      <xdr:row>78</xdr:row>
      <xdr:rowOff>76200</xdr:rowOff>
    </xdr:from>
    <xdr:to>
      <xdr:col>10</xdr:col>
      <xdr:colOff>390525</xdr:colOff>
      <xdr:row>79</xdr:row>
      <xdr:rowOff>85725</xdr:rowOff>
    </xdr:to>
    <xdr:sp>
      <xdr:nvSpPr>
        <xdr:cNvPr id="35" name="Line 39"/>
        <xdr:cNvSpPr>
          <a:spLocks/>
        </xdr:cNvSpPr>
      </xdr:nvSpPr>
      <xdr:spPr>
        <a:xfrm>
          <a:off x="6896100" y="14992350"/>
          <a:ext cx="47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21</xdr:row>
      <xdr:rowOff>152400</xdr:rowOff>
    </xdr:from>
    <xdr:to>
      <xdr:col>14</xdr:col>
      <xdr:colOff>152400</xdr:colOff>
      <xdr:row>25</xdr:row>
      <xdr:rowOff>0</xdr:rowOff>
    </xdr:to>
    <xdr:sp>
      <xdr:nvSpPr>
        <xdr:cNvPr id="36" name="Right Brace 1"/>
        <xdr:cNvSpPr>
          <a:spLocks/>
        </xdr:cNvSpPr>
      </xdr:nvSpPr>
      <xdr:spPr>
        <a:xfrm>
          <a:off x="9715500" y="5076825"/>
          <a:ext cx="104775" cy="495300"/>
        </a:xfrm>
        <a:prstGeom prst="rightBrac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409575</xdr:colOff>
      <xdr:row>17</xdr:row>
      <xdr:rowOff>9525</xdr:rowOff>
    </xdr:from>
    <xdr:to>
      <xdr:col>13</xdr:col>
      <xdr:colOff>409575</xdr:colOff>
      <xdr:row>18</xdr:row>
      <xdr:rowOff>161925</xdr:rowOff>
    </xdr:to>
    <xdr:sp>
      <xdr:nvSpPr>
        <xdr:cNvPr id="37" name="Line 1"/>
        <xdr:cNvSpPr>
          <a:spLocks/>
        </xdr:cNvSpPr>
      </xdr:nvSpPr>
      <xdr:spPr>
        <a:xfrm>
          <a:off x="9277350" y="36766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0"/>
  <sheetViews>
    <sheetView tabSelected="1" zoomScalePageLayoutView="0" workbookViewId="0" topLeftCell="A1">
      <selection activeCell="S5" sqref="S5"/>
    </sheetView>
  </sheetViews>
  <sheetFormatPr defaultColWidth="9.140625" defaultRowHeight="12.75"/>
  <cols>
    <col min="1" max="1" width="16.7109375" style="0" customWidth="1"/>
    <col min="2" max="2" width="10.8515625" style="0" customWidth="1"/>
    <col min="3" max="3" width="2.7109375" style="0" customWidth="1"/>
    <col min="4" max="4" width="14.00390625" style="0" customWidth="1"/>
    <col min="5" max="5" width="12.421875" style="0" customWidth="1"/>
    <col min="6" max="6" width="10.57421875" style="0" customWidth="1"/>
    <col min="7" max="7" width="11.421875" style="0" customWidth="1"/>
    <col min="8" max="8" width="12.421875" style="0" customWidth="1"/>
    <col min="9" max="9" width="3.00390625" style="0" customWidth="1"/>
    <col min="10" max="10" width="4.140625" style="0" customWidth="1"/>
    <col min="11" max="11" width="10.7109375" style="0" customWidth="1"/>
    <col min="12" max="12" width="11.57421875" style="0" customWidth="1"/>
    <col min="13" max="13" width="12.421875" style="0" customWidth="1"/>
    <col min="14" max="14" width="12.00390625" style="0" customWidth="1"/>
    <col min="16" max="16" width="3.421875" style="0" customWidth="1"/>
  </cols>
  <sheetData>
    <row r="1" spans="1:15" ht="18">
      <c r="A1" s="62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3" spans="1:15" ht="15.75">
      <c r="A3" s="61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9.5" customHeight="1">
      <c r="A4" s="59"/>
      <c r="B4" s="59"/>
      <c r="C4" s="59"/>
      <c r="D4" s="78" t="s">
        <v>1</v>
      </c>
      <c r="E4" s="78"/>
      <c r="F4" s="78"/>
      <c r="G4" s="78"/>
      <c r="H4" s="78"/>
      <c r="I4" s="59"/>
      <c r="J4" s="59"/>
      <c r="K4" s="78" t="s">
        <v>2</v>
      </c>
      <c r="L4" s="78"/>
      <c r="M4" s="78"/>
      <c r="N4" s="78"/>
      <c r="O4" s="78"/>
    </row>
    <row r="5" spans="1:16" ht="57" customHeight="1" thickBot="1">
      <c r="A5" s="1" t="s">
        <v>3</v>
      </c>
      <c r="B5" s="2" t="s">
        <v>4</v>
      </c>
      <c r="C5" s="3"/>
      <c r="D5" s="2" t="s">
        <v>5</v>
      </c>
      <c r="E5" s="4" t="s">
        <v>6</v>
      </c>
      <c r="F5" s="2" t="s">
        <v>7</v>
      </c>
      <c r="G5" s="2" t="s">
        <v>8</v>
      </c>
      <c r="H5" s="5" t="s">
        <v>9</v>
      </c>
      <c r="I5" s="6"/>
      <c r="J5" s="6"/>
      <c r="K5" s="2" t="s">
        <v>10</v>
      </c>
      <c r="L5" s="4" t="s">
        <v>11</v>
      </c>
      <c r="M5" s="2" t="s">
        <v>7</v>
      </c>
      <c r="N5" s="2" t="s">
        <v>8</v>
      </c>
      <c r="O5" s="5" t="s">
        <v>9</v>
      </c>
      <c r="P5" s="7"/>
    </row>
    <row r="7" spans="1:15" ht="12.75">
      <c r="A7" t="s">
        <v>12</v>
      </c>
      <c r="B7" s="65">
        <v>0.3</v>
      </c>
      <c r="C7" s="66"/>
      <c r="D7" s="67">
        <v>-11</v>
      </c>
      <c r="E7" s="9">
        <f>+D7*B7</f>
        <v>-3.3</v>
      </c>
      <c r="F7" s="9">
        <f>+D7-$E$11</f>
        <v>-21</v>
      </c>
      <c r="G7" s="9">
        <f>+F7^2</f>
        <v>441</v>
      </c>
      <c r="H7" s="9">
        <f>+G7*B7</f>
        <v>132.29999999999998</v>
      </c>
      <c r="K7" s="67">
        <v>16</v>
      </c>
      <c r="L7" s="9">
        <f>+K7*B7</f>
        <v>4.8</v>
      </c>
      <c r="M7" s="9">
        <f>+K7-$L$11</f>
        <v>10</v>
      </c>
      <c r="N7" s="9">
        <f>+M7^2</f>
        <v>100</v>
      </c>
      <c r="O7" s="9">
        <f>+N7*B7</f>
        <v>30</v>
      </c>
    </row>
    <row r="8" spans="1:15" ht="12.75">
      <c r="A8" t="s">
        <v>13</v>
      </c>
      <c r="B8" s="65">
        <v>0.4</v>
      </c>
      <c r="C8" s="66"/>
      <c r="D8" s="67">
        <v>13</v>
      </c>
      <c r="E8" s="9">
        <f>+D8*B8</f>
        <v>5.2</v>
      </c>
      <c r="F8" s="9">
        <f>+D8-$E$11</f>
        <v>3</v>
      </c>
      <c r="G8" s="9">
        <f>+F8^2</f>
        <v>9</v>
      </c>
      <c r="H8" s="9">
        <f>+G8*B8</f>
        <v>3.6</v>
      </c>
      <c r="K8" s="67">
        <v>6</v>
      </c>
      <c r="L8" s="9">
        <f>+K8*B8</f>
        <v>2.4000000000000004</v>
      </c>
      <c r="M8" s="9">
        <f>+K8-$L$11</f>
        <v>0</v>
      </c>
      <c r="N8" s="9">
        <f>+M8^2</f>
        <v>0</v>
      </c>
      <c r="O8" s="9">
        <f>+N8*B8</f>
        <v>0</v>
      </c>
    </row>
    <row r="9" spans="1:15" ht="12.75">
      <c r="A9" t="s">
        <v>14</v>
      </c>
      <c r="B9" s="65">
        <v>0.3</v>
      </c>
      <c r="C9" s="66"/>
      <c r="D9" s="67">
        <v>27</v>
      </c>
      <c r="E9" s="9">
        <f>+D9*B9</f>
        <v>8.1</v>
      </c>
      <c r="F9" s="9">
        <f>+D9-$E$11</f>
        <v>17</v>
      </c>
      <c r="G9" s="9">
        <f>+F9^2</f>
        <v>289</v>
      </c>
      <c r="H9" s="9">
        <f>+G9*B9</f>
        <v>86.7</v>
      </c>
      <c r="K9" s="67">
        <v>-4</v>
      </c>
      <c r="L9" s="9">
        <f>+K9*B9</f>
        <v>-1.2</v>
      </c>
      <c r="M9" s="9">
        <f>+K9-$L$11</f>
        <v>-10</v>
      </c>
      <c r="N9" s="9">
        <f>+M9^2</f>
        <v>100</v>
      </c>
      <c r="O9" s="9">
        <f>+N9*B9</f>
        <v>30</v>
      </c>
    </row>
    <row r="10" spans="2:14" ht="8.25" customHeight="1">
      <c r="B10" s="65"/>
      <c r="C10" s="66"/>
      <c r="D10" s="67"/>
      <c r="E10" s="9"/>
      <c r="F10" s="9"/>
      <c r="G10" s="9"/>
      <c r="K10" s="9"/>
      <c r="L10" s="9"/>
      <c r="M10" s="9"/>
      <c r="N10" s="9"/>
    </row>
    <row r="11" spans="2:15" ht="13.5" thickBot="1">
      <c r="B11" s="10">
        <f>SUM(B7:B9)</f>
        <v>1</v>
      </c>
      <c r="D11" s="12" t="s">
        <v>73</v>
      </c>
      <c r="E11" s="83">
        <f>SUM(E7:E9)</f>
        <v>10</v>
      </c>
      <c r="F11" s="11" t="s">
        <v>15</v>
      </c>
      <c r="G11" s="12" t="s">
        <v>16</v>
      </c>
      <c r="H11" s="13">
        <f>SUM(H7:H9)</f>
        <v>222.59999999999997</v>
      </c>
      <c r="K11" s="12" t="s">
        <v>74</v>
      </c>
      <c r="L11" s="83">
        <f>SUM(L7:L9)</f>
        <v>6</v>
      </c>
      <c r="M11" s="11" t="s">
        <v>15</v>
      </c>
      <c r="N11" s="12" t="s">
        <v>16</v>
      </c>
      <c r="O11" s="13">
        <f>SUM(O7:O9)</f>
        <v>60</v>
      </c>
    </row>
    <row r="12" spans="7:16" ht="20.25" thickBot="1" thickTop="1">
      <c r="G12" s="12" t="s">
        <v>69</v>
      </c>
      <c r="H12" s="79">
        <f>SQRT(H11)</f>
        <v>14.91978552124661</v>
      </c>
      <c r="I12" s="15" t="s">
        <v>15</v>
      </c>
      <c r="J12" s="15"/>
      <c r="N12" s="12" t="s">
        <v>70</v>
      </c>
      <c r="O12" s="79">
        <f>SQRT(O11)</f>
        <v>7.745966692414834</v>
      </c>
      <c r="P12" s="11" t="s">
        <v>15</v>
      </c>
    </row>
    <row r="14" ht="15.75">
      <c r="A14" s="61" t="s">
        <v>17</v>
      </c>
    </row>
    <row r="15" spans="7:16" ht="12.75"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ht="13.5" thickBot="1">
      <c r="A16" s="11" t="s">
        <v>18</v>
      </c>
    </row>
    <row r="17" spans="1:15" ht="18" customHeight="1" thickBot="1">
      <c r="A17" s="16" t="s">
        <v>19</v>
      </c>
      <c r="B17" s="64">
        <v>0.6</v>
      </c>
      <c r="C17" s="17"/>
      <c r="J17" s="20"/>
      <c r="K17" s="21" t="s">
        <v>63</v>
      </c>
      <c r="L17" s="22"/>
      <c r="M17" s="20"/>
      <c r="N17" s="21"/>
      <c r="O17" s="22"/>
    </row>
    <row r="18" spans="1:8" ht="18.75" customHeight="1" thickBot="1">
      <c r="A18" s="18" t="s">
        <v>20</v>
      </c>
      <c r="B18" s="19">
        <f>1-B17</f>
        <v>0.4</v>
      </c>
      <c r="E18" s="20" t="s">
        <v>68</v>
      </c>
      <c r="F18" s="21"/>
      <c r="G18" s="22"/>
      <c r="H18" s="23"/>
    </row>
    <row r="19" spans="1:14" ht="13.5" thickBot="1">
      <c r="A19" s="24"/>
      <c r="B19" s="24"/>
      <c r="D19" s="25"/>
      <c r="E19" s="25"/>
      <c r="F19" s="25"/>
      <c r="G19" s="25"/>
      <c r="H19" s="25"/>
      <c r="K19" s="25"/>
      <c r="L19" s="25"/>
      <c r="M19" s="25"/>
      <c r="N19" s="25"/>
    </row>
    <row r="20" spans="1:14" ht="54" customHeight="1" thickBot="1">
      <c r="A20" s="1" t="s">
        <v>3</v>
      </c>
      <c r="B20" s="2" t="s">
        <v>4</v>
      </c>
      <c r="D20" s="2" t="s">
        <v>5</v>
      </c>
      <c r="E20" s="4" t="s">
        <v>6</v>
      </c>
      <c r="F20" s="2" t="s">
        <v>7</v>
      </c>
      <c r="G20" s="2" t="s">
        <v>8</v>
      </c>
      <c r="H20" s="5" t="s">
        <v>9</v>
      </c>
      <c r="I20" s="6"/>
      <c r="K20" s="80" t="s">
        <v>67</v>
      </c>
      <c r="L20" s="80" t="s">
        <v>66</v>
      </c>
      <c r="M20" s="80" t="s">
        <v>65</v>
      </c>
      <c r="N20" s="80" t="s">
        <v>64</v>
      </c>
    </row>
    <row r="21" spans="11:14" ht="12.75">
      <c r="K21" s="86">
        <v>0</v>
      </c>
      <c r="L21" s="86">
        <f>1-K21</f>
        <v>1</v>
      </c>
      <c r="M21" s="87">
        <f>+K21*$E$11/100+L21*$L$11/100</f>
        <v>0.06</v>
      </c>
      <c r="N21" s="87">
        <f>SQRT((((K21*$H$12)^2)+((L21*$O$12)^2)+(2*$H$12*$O$12*K21*L21*$H$39)))/100</f>
        <v>0.07745966692414834</v>
      </c>
    </row>
    <row r="22" spans="1:14" ht="12.75">
      <c r="A22" t="s">
        <v>12</v>
      </c>
      <c r="B22" s="8">
        <f>+B7</f>
        <v>0.3</v>
      </c>
      <c r="D22">
        <f>+$B$17*D7+$B$18*K7</f>
        <v>-0.1999999999999993</v>
      </c>
      <c r="E22" s="9">
        <f>+D22*B22</f>
        <v>-0.05999999999999978</v>
      </c>
      <c r="F22" s="9">
        <f>+D22-$E$26</f>
        <v>-8.6</v>
      </c>
      <c r="G22" s="9">
        <f>+F22^2</f>
        <v>73.96</v>
      </c>
      <c r="H22" s="9">
        <f>+G22*B22</f>
        <v>22.188</v>
      </c>
      <c r="K22" s="81">
        <v>0.1</v>
      </c>
      <c r="L22" s="81">
        <f aca="true" t="shared" si="0" ref="L22:L31">1-K22</f>
        <v>0.9</v>
      </c>
      <c r="M22" s="82">
        <f aca="true" t="shared" si="1" ref="M22:M31">+K22*$E$11/100+L22*$L$11/100</f>
        <v>0.064</v>
      </c>
      <c r="N22" s="82">
        <f aca="true" t="shared" si="2" ref="N22:N31">SQRT((((K22*$H$12)^2)+((L22*$O$12)^2)+(2*$H$12*$O$12*K22*L22*$H$39)))/100</f>
        <v>0.05505088555146047</v>
      </c>
    </row>
    <row r="23" spans="1:14" ht="12.75">
      <c r="A23" t="s">
        <v>13</v>
      </c>
      <c r="B23" s="8">
        <f>+B8</f>
        <v>0.4</v>
      </c>
      <c r="D23">
        <f>+$B$17*D8+$B$18*K8</f>
        <v>10.2</v>
      </c>
      <c r="E23" s="9">
        <f>+D23*B23</f>
        <v>4.08</v>
      </c>
      <c r="F23" s="9">
        <f>+D23-$E$26</f>
        <v>1.799999999999999</v>
      </c>
      <c r="G23" s="9">
        <f>+F23^2</f>
        <v>3.239999999999996</v>
      </c>
      <c r="H23" s="9">
        <f>+G23*B23</f>
        <v>1.2959999999999985</v>
      </c>
      <c r="K23" s="84">
        <v>0.2</v>
      </c>
      <c r="L23" s="84">
        <f t="shared" si="0"/>
        <v>0.8</v>
      </c>
      <c r="M23" s="85">
        <f t="shared" si="1"/>
        <v>0.068</v>
      </c>
      <c r="N23" s="85">
        <f t="shared" si="2"/>
        <v>0.03289984802396509</v>
      </c>
    </row>
    <row r="24" spans="1:15" ht="12.75">
      <c r="A24" t="s">
        <v>14</v>
      </c>
      <c r="B24" s="8">
        <f>+B9</f>
        <v>0.3</v>
      </c>
      <c r="D24">
        <f>+$B$17*D9+$B$18*K9</f>
        <v>14.6</v>
      </c>
      <c r="E24" s="9">
        <f>+D24*B24</f>
        <v>4.38</v>
      </c>
      <c r="F24" s="9">
        <f>+D24-$E$26</f>
        <v>6.199999999999999</v>
      </c>
      <c r="G24" s="9">
        <f>+F24^2</f>
        <v>38.43999999999999</v>
      </c>
      <c r="H24" s="9">
        <f>+G24*B24</f>
        <v>11.531999999999996</v>
      </c>
      <c r="K24" s="84">
        <v>0.3</v>
      </c>
      <c r="L24" s="84">
        <f t="shared" si="0"/>
        <v>0.7</v>
      </c>
      <c r="M24" s="85">
        <f t="shared" si="1"/>
        <v>0.072</v>
      </c>
      <c r="N24" s="85">
        <f t="shared" si="2"/>
        <v>0.012465953633797947</v>
      </c>
      <c r="O24" s="11" t="s">
        <v>62</v>
      </c>
    </row>
    <row r="25" spans="2:14" ht="12.75">
      <c r="B25" s="8"/>
      <c r="E25" s="9"/>
      <c r="F25" s="9"/>
      <c r="G25" s="9"/>
      <c r="K25" s="84">
        <v>0.4</v>
      </c>
      <c r="L25" s="84">
        <f t="shared" si="0"/>
        <v>0.6</v>
      </c>
      <c r="M25" s="85">
        <f t="shared" si="1"/>
        <v>0.076</v>
      </c>
      <c r="N25" s="85">
        <f t="shared" si="2"/>
        <v>0.015798734126505183</v>
      </c>
    </row>
    <row r="26" spans="2:14" ht="13.5" thickBot="1">
      <c r="B26" s="10">
        <f>SUM(B22:B24)</f>
        <v>1</v>
      </c>
      <c r="D26" s="12" t="s">
        <v>72</v>
      </c>
      <c r="E26" s="83">
        <f>SUM(E22:E24)</f>
        <v>8.4</v>
      </c>
      <c r="F26" s="11" t="s">
        <v>15</v>
      </c>
      <c r="G26" s="12" t="s">
        <v>16</v>
      </c>
      <c r="H26" s="13">
        <f>SUM(H22:H24)</f>
        <v>35.01599999999999</v>
      </c>
      <c r="K26" s="81">
        <v>0.5</v>
      </c>
      <c r="L26" s="81">
        <f t="shared" si="0"/>
        <v>0.5</v>
      </c>
      <c r="M26" s="82">
        <f t="shared" si="1"/>
        <v>0.08</v>
      </c>
      <c r="N26" s="82">
        <f t="shared" si="2"/>
        <v>0.036945906403822316</v>
      </c>
    </row>
    <row r="27" spans="7:14" ht="20.25" thickBot="1" thickTop="1">
      <c r="G27" s="12" t="s">
        <v>71</v>
      </c>
      <c r="H27" s="79">
        <f>SQRT(H26)</f>
        <v>5.917431875400003</v>
      </c>
      <c r="I27" s="15" t="s">
        <v>15</v>
      </c>
      <c r="K27" s="86">
        <v>0.6</v>
      </c>
      <c r="L27" s="86">
        <f t="shared" si="0"/>
        <v>0.4</v>
      </c>
      <c r="M27" s="87">
        <f t="shared" si="1"/>
        <v>0.084</v>
      </c>
      <c r="N27" s="87">
        <f t="shared" si="2"/>
        <v>0.059174318754000005</v>
      </c>
    </row>
    <row r="28" spans="11:14" ht="12.75">
      <c r="K28" s="81">
        <v>0.7</v>
      </c>
      <c r="L28" s="81">
        <f t="shared" si="0"/>
        <v>0.30000000000000004</v>
      </c>
      <c r="M28" s="82">
        <f t="shared" si="1"/>
        <v>0.08800000000000001</v>
      </c>
      <c r="N28" s="82">
        <f t="shared" si="2"/>
        <v>0.081605146896504</v>
      </c>
    </row>
    <row r="29" spans="11:14" ht="12.75">
      <c r="K29" s="81">
        <v>0.8</v>
      </c>
      <c r="L29" s="81">
        <f t="shared" si="0"/>
        <v>0.19999999999999996</v>
      </c>
      <c r="M29" s="82">
        <f t="shared" si="1"/>
        <v>0.092</v>
      </c>
      <c r="N29" s="82">
        <f t="shared" si="2"/>
        <v>0.1041076366075035</v>
      </c>
    </row>
    <row r="30" spans="1:14" ht="15.75">
      <c r="A30" s="61" t="s">
        <v>21</v>
      </c>
      <c r="K30" s="81">
        <v>0.9</v>
      </c>
      <c r="L30" s="81">
        <f t="shared" si="0"/>
        <v>0.09999999999999998</v>
      </c>
      <c r="M30" s="82">
        <f t="shared" si="1"/>
        <v>0.096</v>
      </c>
      <c r="N30" s="82">
        <f t="shared" si="2"/>
        <v>0.12664359438992562</v>
      </c>
    </row>
    <row r="31" spans="1:14" ht="13.5" thickBot="1">
      <c r="A31" s="25"/>
      <c r="B31" s="25"/>
      <c r="D31" s="25"/>
      <c r="E31" s="25"/>
      <c r="F31" s="25"/>
      <c r="G31" s="25"/>
      <c r="H31" s="25"/>
      <c r="K31" s="86">
        <v>1</v>
      </c>
      <c r="L31" s="86">
        <f t="shared" si="0"/>
        <v>0</v>
      </c>
      <c r="M31" s="87">
        <f t="shared" si="1"/>
        <v>0.1</v>
      </c>
      <c r="N31" s="87">
        <f t="shared" si="2"/>
        <v>0.1491978552124661</v>
      </c>
    </row>
    <row r="32" spans="1:8" ht="51.75" thickBot="1">
      <c r="A32" s="1" t="s">
        <v>3</v>
      </c>
      <c r="B32" s="2" t="s">
        <v>4</v>
      </c>
      <c r="D32" s="2" t="s">
        <v>22</v>
      </c>
      <c r="E32" s="2" t="s">
        <v>23</v>
      </c>
      <c r="F32" s="26"/>
      <c r="G32" s="2" t="s">
        <v>24</v>
      </c>
      <c r="H32" s="68" t="s">
        <v>25</v>
      </c>
    </row>
    <row r="34" spans="1:8" ht="12.75">
      <c r="A34" t="s">
        <v>12</v>
      </c>
      <c r="B34" s="8">
        <f>+B22</f>
        <v>0.3</v>
      </c>
      <c r="D34" s="9">
        <f>+F7</f>
        <v>-21</v>
      </c>
      <c r="E34" s="9">
        <f>+M7</f>
        <v>10</v>
      </c>
      <c r="G34" s="9">
        <f>+E34*D34</f>
        <v>-210</v>
      </c>
      <c r="H34" s="9">
        <f>+G34*B34</f>
        <v>-63</v>
      </c>
    </row>
    <row r="35" spans="1:8" ht="12.75">
      <c r="A35" t="s">
        <v>13</v>
      </c>
      <c r="B35" s="8">
        <f>+B23</f>
        <v>0.4</v>
      </c>
      <c r="D35" s="9">
        <f>+F8</f>
        <v>3</v>
      </c>
      <c r="E35" s="9">
        <f>+M8</f>
        <v>0</v>
      </c>
      <c r="G35" s="9">
        <f>+E35*D35</f>
        <v>0</v>
      </c>
      <c r="H35" s="9">
        <f>+G35*B35</f>
        <v>0</v>
      </c>
    </row>
    <row r="36" spans="1:8" ht="12.75">
      <c r="A36" t="s">
        <v>14</v>
      </c>
      <c r="B36" s="8">
        <f>+B24</f>
        <v>0.3</v>
      </c>
      <c r="D36" s="9">
        <f>+F9</f>
        <v>17</v>
      </c>
      <c r="E36" s="9">
        <f>+M9</f>
        <v>-10</v>
      </c>
      <c r="G36" s="9">
        <f>+E36*D36</f>
        <v>-170</v>
      </c>
      <c r="H36" s="9">
        <f>+G36*B36</f>
        <v>-51</v>
      </c>
    </row>
    <row r="37" ht="13.5" thickBot="1">
      <c r="B37" s="8"/>
    </row>
    <row r="38" spans="2:8" ht="13.5" thickBot="1">
      <c r="B38" s="10">
        <f>SUM(B34:B36)</f>
        <v>1</v>
      </c>
      <c r="G38" s="11" t="s">
        <v>26</v>
      </c>
      <c r="H38" s="14">
        <f>SUM(H34:H36)</f>
        <v>-114</v>
      </c>
    </row>
    <row r="39" spans="7:8" ht="14.25" thickBot="1" thickTop="1">
      <c r="G39" s="12" t="s">
        <v>27</v>
      </c>
      <c r="H39" s="14">
        <f>+H38/(H12*O12)</f>
        <v>-0.9864308501372137</v>
      </c>
    </row>
    <row r="40" spans="1:17" ht="13.5" thickBo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8">
      <c r="A41" s="70" t="s">
        <v>60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5" ht="12.75">
      <c r="A45" s="27" t="s">
        <v>28</v>
      </c>
    </row>
    <row r="46" spans="1:6" ht="12.75">
      <c r="A46" s="28" t="s">
        <v>29</v>
      </c>
      <c r="B46" s="74">
        <v>10</v>
      </c>
      <c r="C46" s="28"/>
      <c r="D46" s="28"/>
      <c r="E46" s="28"/>
      <c r="F46" s="28"/>
    </row>
    <row r="47" spans="1:6" ht="12.75">
      <c r="A47" s="28" t="s">
        <v>30</v>
      </c>
      <c r="B47" s="74">
        <v>6</v>
      </c>
      <c r="C47" s="28"/>
      <c r="D47" s="28"/>
      <c r="E47" s="28"/>
      <c r="F47" s="28"/>
    </row>
    <row r="48" spans="1:6" ht="12.75">
      <c r="A48" s="28" t="s">
        <v>31</v>
      </c>
      <c r="B48" s="74">
        <v>25</v>
      </c>
      <c r="C48" s="28"/>
      <c r="D48" s="28"/>
      <c r="E48" s="28"/>
      <c r="F48" s="28"/>
    </row>
    <row r="49" spans="1:6" ht="12.75">
      <c r="A49" s="28" t="s">
        <v>32</v>
      </c>
      <c r="B49" s="74">
        <v>12</v>
      </c>
      <c r="C49" s="28"/>
      <c r="D49" s="28"/>
      <c r="E49" s="28"/>
      <c r="F49" s="28"/>
    </row>
    <row r="50" spans="1:6" ht="12.75">
      <c r="A50" s="28" t="s">
        <v>33</v>
      </c>
      <c r="B50" s="74">
        <v>0</v>
      </c>
      <c r="C50" s="28"/>
      <c r="D50" s="28"/>
      <c r="E50" s="28"/>
      <c r="F50" s="28"/>
    </row>
    <row r="51" spans="1:6" ht="12.75">
      <c r="A51" s="28"/>
      <c r="B51" s="28"/>
      <c r="C51" s="28"/>
      <c r="D51" s="28"/>
      <c r="E51" s="28"/>
      <c r="F51" s="28"/>
    </row>
    <row r="52" spans="1:7" ht="12.75">
      <c r="A52" s="77" t="s">
        <v>34</v>
      </c>
      <c r="B52" s="77"/>
      <c r="C52" s="29"/>
      <c r="D52" s="30" t="s">
        <v>36</v>
      </c>
      <c r="E52" s="30" t="s">
        <v>35</v>
      </c>
      <c r="G52" s="29"/>
    </row>
    <row r="53" spans="1:5" ht="12.75">
      <c r="A53" s="31" t="s">
        <v>37</v>
      </c>
      <c r="B53" s="31" t="s">
        <v>38</v>
      </c>
      <c r="D53" s="32" t="s">
        <v>40</v>
      </c>
      <c r="E53" s="32" t="s">
        <v>39</v>
      </c>
    </row>
    <row r="54" spans="1:5" ht="12.75">
      <c r="A54" s="75">
        <v>0</v>
      </c>
      <c r="B54" s="33">
        <f>1-A54</f>
        <v>1</v>
      </c>
      <c r="D54" s="34">
        <f aca="true" t="shared" si="3" ref="D54:D64">SQRT((A54*$B$48)^2+(B54*$B$49)^2+2*$B$48*A54*$B$49*B54*$B$50)</f>
        <v>12</v>
      </c>
      <c r="E54" s="34">
        <f aca="true" t="shared" si="4" ref="E54:E64">+A54*$B$46+B54*$B$47</f>
        <v>6</v>
      </c>
    </row>
    <row r="55" spans="1:5" ht="12.75">
      <c r="A55" s="33">
        <f>+A54+0.1</f>
        <v>0.1</v>
      </c>
      <c r="B55" s="33">
        <f aca="true" t="shared" si="5" ref="B55:B64">1-A55</f>
        <v>0.9</v>
      </c>
      <c r="D55" s="34">
        <f t="shared" si="3"/>
        <v>11.085576214162257</v>
      </c>
      <c r="E55" s="34">
        <f t="shared" si="4"/>
        <v>6.4</v>
      </c>
    </row>
    <row r="56" spans="1:5" ht="12.75">
      <c r="A56" s="33">
        <f aca="true" t="shared" si="6" ref="A56:A64">+A55+0.1</f>
        <v>0.2</v>
      </c>
      <c r="B56" s="33">
        <f t="shared" si="5"/>
        <v>0.8</v>
      </c>
      <c r="D56" s="34">
        <f t="shared" si="3"/>
        <v>10.824047302187848</v>
      </c>
      <c r="E56" s="34">
        <f t="shared" si="4"/>
        <v>6.800000000000001</v>
      </c>
    </row>
    <row r="57" spans="1:5" ht="12.75">
      <c r="A57" s="33">
        <f t="shared" si="6"/>
        <v>0.30000000000000004</v>
      </c>
      <c r="B57" s="33">
        <f t="shared" si="5"/>
        <v>0.7</v>
      </c>
      <c r="D57" s="34">
        <f t="shared" si="3"/>
        <v>11.260994627474075</v>
      </c>
      <c r="E57" s="34">
        <f t="shared" si="4"/>
        <v>7.199999999999999</v>
      </c>
    </row>
    <row r="58" spans="1:5" ht="12.75">
      <c r="A58" s="33">
        <f t="shared" si="6"/>
        <v>0.4</v>
      </c>
      <c r="B58" s="33">
        <f t="shared" si="5"/>
        <v>0.6</v>
      </c>
      <c r="D58" s="34">
        <f t="shared" si="3"/>
        <v>12.322337440599489</v>
      </c>
      <c r="E58" s="34">
        <f t="shared" si="4"/>
        <v>7.6</v>
      </c>
    </row>
    <row r="59" spans="1:5" ht="12.75">
      <c r="A59" s="33">
        <f t="shared" si="6"/>
        <v>0.5</v>
      </c>
      <c r="B59" s="33">
        <f t="shared" si="5"/>
        <v>0.5</v>
      </c>
      <c r="D59" s="34">
        <f t="shared" si="3"/>
        <v>13.865424623862047</v>
      </c>
      <c r="E59" s="34">
        <f t="shared" si="4"/>
        <v>8</v>
      </c>
    </row>
    <row r="60" spans="1:5" ht="12.75">
      <c r="A60" s="33">
        <f t="shared" si="6"/>
        <v>0.6</v>
      </c>
      <c r="B60" s="33">
        <f t="shared" si="5"/>
        <v>0.4</v>
      </c>
      <c r="D60" s="34">
        <f t="shared" si="3"/>
        <v>15.749285698088025</v>
      </c>
      <c r="E60" s="34">
        <f t="shared" si="4"/>
        <v>8.4</v>
      </c>
    </row>
    <row r="61" spans="1:5" ht="12.75">
      <c r="A61" s="33">
        <f t="shared" si="6"/>
        <v>0.7</v>
      </c>
      <c r="B61" s="33">
        <f t="shared" si="5"/>
        <v>0.30000000000000004</v>
      </c>
      <c r="D61" s="34">
        <f t="shared" si="3"/>
        <v>17.86644900364927</v>
      </c>
      <c r="E61" s="34">
        <f t="shared" si="4"/>
        <v>8.8</v>
      </c>
    </row>
    <row r="62" spans="1:5" ht="12.75">
      <c r="A62" s="33">
        <f t="shared" si="6"/>
        <v>0.7999999999999999</v>
      </c>
      <c r="B62" s="33">
        <f t="shared" si="5"/>
        <v>0.20000000000000007</v>
      </c>
      <c r="D62" s="34">
        <f t="shared" si="3"/>
        <v>20.143485299222675</v>
      </c>
      <c r="E62" s="34">
        <f t="shared" si="4"/>
        <v>9.2</v>
      </c>
    </row>
    <row r="63" spans="1:5" ht="12.75">
      <c r="A63" s="33">
        <f t="shared" si="6"/>
        <v>0.8999999999999999</v>
      </c>
      <c r="B63" s="33">
        <f t="shared" si="5"/>
        <v>0.10000000000000009</v>
      </c>
      <c r="D63" s="34">
        <f t="shared" si="3"/>
        <v>22.531977276750478</v>
      </c>
      <c r="E63" s="34">
        <f t="shared" si="4"/>
        <v>9.600000000000001</v>
      </c>
    </row>
    <row r="64" spans="1:5" ht="12.75">
      <c r="A64" s="33">
        <f t="shared" si="6"/>
        <v>0.9999999999999999</v>
      </c>
      <c r="B64" s="33">
        <f t="shared" si="5"/>
        <v>0</v>
      </c>
      <c r="D64" s="34">
        <f t="shared" si="3"/>
        <v>24.999999999999996</v>
      </c>
      <c r="E64" s="34">
        <f t="shared" si="4"/>
        <v>9.999999999999998</v>
      </c>
    </row>
    <row r="65" ht="12.75">
      <c r="A65" s="33"/>
    </row>
    <row r="66" ht="12.75">
      <c r="A66" s="35" t="s">
        <v>41</v>
      </c>
    </row>
    <row r="67" spans="1:2" ht="12.75">
      <c r="A67" t="s">
        <v>42</v>
      </c>
      <c r="B67" s="36">
        <f>+($B$49^2-B49*B48*B50)/(B48^2+B49^2-2*B49*B48*B50)</f>
        <v>0.18725617685305593</v>
      </c>
    </row>
    <row r="68" spans="1:2" ht="12.75">
      <c r="A68" t="s">
        <v>43</v>
      </c>
      <c r="B68" s="37">
        <f>1-B67</f>
        <v>0.812743823146944</v>
      </c>
    </row>
    <row r="74" ht="12.75">
      <c r="F74" s="28"/>
    </row>
    <row r="75" ht="12.75">
      <c r="F75" s="28"/>
    </row>
    <row r="76" ht="12.75">
      <c r="F76" s="28"/>
    </row>
    <row r="77" ht="12.75">
      <c r="F77" s="28"/>
    </row>
    <row r="78" ht="12.75">
      <c r="F78" s="28"/>
    </row>
    <row r="79" ht="12.75">
      <c r="F79" s="28"/>
    </row>
    <row r="80" ht="12.75">
      <c r="G80" s="29"/>
    </row>
    <row r="93" spans="1:5" ht="12.75">
      <c r="A93" s="57"/>
      <c r="B93" s="57"/>
      <c r="C93" s="57"/>
      <c r="D93" s="57"/>
      <c r="E93" s="57"/>
    </row>
    <row r="97" ht="12.75">
      <c r="A97" t="s">
        <v>57</v>
      </c>
    </row>
    <row r="98" spans="1:5" ht="12.75">
      <c r="A98" s="28" t="s">
        <v>33</v>
      </c>
      <c r="B98" s="28">
        <v>1</v>
      </c>
      <c r="C98" s="28"/>
      <c r="D98" s="28"/>
      <c r="E98" s="28"/>
    </row>
    <row r="99" spans="1:5" ht="12.75">
      <c r="A99" s="28"/>
      <c r="B99" s="28"/>
      <c r="C99" s="28"/>
      <c r="D99" s="28"/>
      <c r="E99" s="28"/>
    </row>
    <row r="100" spans="1:5" ht="12.75">
      <c r="A100" s="77" t="s">
        <v>34</v>
      </c>
      <c r="B100" s="77"/>
      <c r="C100" s="29"/>
      <c r="D100" s="30" t="s">
        <v>36</v>
      </c>
      <c r="E100" s="30" t="s">
        <v>35</v>
      </c>
    </row>
    <row r="101" spans="1:5" ht="12.75">
      <c r="A101" s="31" t="s">
        <v>37</v>
      </c>
      <c r="B101" s="31" t="s">
        <v>38</v>
      </c>
      <c r="D101" s="32" t="s">
        <v>40</v>
      </c>
      <c r="E101" s="32" t="s">
        <v>39</v>
      </c>
    </row>
    <row r="102" spans="1:5" ht="12.75">
      <c r="A102" s="75">
        <v>0</v>
      </c>
      <c r="B102" s="33">
        <f>1-A102</f>
        <v>1</v>
      </c>
      <c r="D102" s="34">
        <f aca="true" t="shared" si="7" ref="D102:D112">SQRT((A102*$B$48)^2+(B102*$B$49)^2+2*$B$48*A102*$B$49*B102*$B$98)</f>
        <v>12</v>
      </c>
      <c r="E102" s="34">
        <f aca="true" t="shared" si="8" ref="E102:E112">+A102*$B$46+B102*$B$47</f>
        <v>6</v>
      </c>
    </row>
    <row r="103" spans="1:5" ht="12.75">
      <c r="A103" s="33">
        <f>+A102+0.1</f>
        <v>0.1</v>
      </c>
      <c r="B103" s="33">
        <f aca="true" t="shared" si="9" ref="B103:B112">1-A103</f>
        <v>0.9</v>
      </c>
      <c r="D103" s="34">
        <f t="shared" si="7"/>
        <v>13.3</v>
      </c>
      <c r="E103" s="34">
        <f t="shared" si="8"/>
        <v>6.4</v>
      </c>
    </row>
    <row r="104" spans="1:5" ht="12.75">
      <c r="A104" s="33">
        <f aca="true" t="shared" si="10" ref="A104:A112">+A103+0.1</f>
        <v>0.2</v>
      </c>
      <c r="B104" s="33">
        <f t="shared" si="9"/>
        <v>0.8</v>
      </c>
      <c r="D104" s="34">
        <f t="shared" si="7"/>
        <v>14.600000000000001</v>
      </c>
      <c r="E104" s="34">
        <f t="shared" si="8"/>
        <v>6.800000000000001</v>
      </c>
    </row>
    <row r="105" spans="1:5" ht="12.75">
      <c r="A105" s="33">
        <f t="shared" si="10"/>
        <v>0.30000000000000004</v>
      </c>
      <c r="B105" s="33">
        <f t="shared" si="9"/>
        <v>0.7</v>
      </c>
      <c r="D105" s="34">
        <f t="shared" si="7"/>
        <v>15.9</v>
      </c>
      <c r="E105" s="34">
        <f t="shared" si="8"/>
        <v>7.199999999999999</v>
      </c>
    </row>
    <row r="106" spans="1:5" ht="12.75">
      <c r="A106" s="33">
        <f t="shared" si="10"/>
        <v>0.4</v>
      </c>
      <c r="B106" s="33">
        <f t="shared" si="9"/>
        <v>0.6</v>
      </c>
      <c r="D106" s="34">
        <f t="shared" si="7"/>
        <v>17.2</v>
      </c>
      <c r="E106" s="34">
        <f t="shared" si="8"/>
        <v>7.6</v>
      </c>
    </row>
    <row r="107" spans="1:5" ht="12.75">
      <c r="A107" s="33">
        <f t="shared" si="10"/>
        <v>0.5</v>
      </c>
      <c r="B107" s="33">
        <f t="shared" si="9"/>
        <v>0.5</v>
      </c>
      <c r="D107" s="34">
        <f t="shared" si="7"/>
        <v>18.5</v>
      </c>
      <c r="E107" s="34">
        <f t="shared" si="8"/>
        <v>8</v>
      </c>
    </row>
    <row r="108" spans="1:5" ht="12.75">
      <c r="A108" s="33">
        <f t="shared" si="10"/>
        <v>0.6</v>
      </c>
      <c r="B108" s="33">
        <f t="shared" si="9"/>
        <v>0.4</v>
      </c>
      <c r="D108" s="34">
        <f t="shared" si="7"/>
        <v>19.8</v>
      </c>
      <c r="E108" s="34">
        <f t="shared" si="8"/>
        <v>8.4</v>
      </c>
    </row>
    <row r="109" spans="1:5" ht="12.75">
      <c r="A109" s="33">
        <f t="shared" si="10"/>
        <v>0.7</v>
      </c>
      <c r="B109" s="33">
        <f t="shared" si="9"/>
        <v>0.30000000000000004</v>
      </c>
      <c r="D109" s="34">
        <f t="shared" si="7"/>
        <v>21.099999999999998</v>
      </c>
      <c r="E109" s="34">
        <f t="shared" si="8"/>
        <v>8.8</v>
      </c>
    </row>
    <row r="110" spans="1:5" ht="12.75">
      <c r="A110" s="33">
        <f t="shared" si="10"/>
        <v>0.7999999999999999</v>
      </c>
      <c r="B110" s="33">
        <f t="shared" si="9"/>
        <v>0.20000000000000007</v>
      </c>
      <c r="D110" s="34">
        <f t="shared" si="7"/>
        <v>22.4</v>
      </c>
      <c r="E110" s="34">
        <f t="shared" si="8"/>
        <v>9.2</v>
      </c>
    </row>
    <row r="111" spans="1:5" ht="12.75">
      <c r="A111" s="33">
        <f t="shared" si="10"/>
        <v>0.8999999999999999</v>
      </c>
      <c r="B111" s="33">
        <f t="shared" si="9"/>
        <v>0.10000000000000009</v>
      </c>
      <c r="D111" s="34">
        <f t="shared" si="7"/>
        <v>23.699999999999996</v>
      </c>
      <c r="E111" s="34">
        <f t="shared" si="8"/>
        <v>9.600000000000001</v>
      </c>
    </row>
    <row r="112" spans="1:5" ht="12.75">
      <c r="A112" s="33">
        <f t="shared" si="10"/>
        <v>0.9999999999999999</v>
      </c>
      <c r="B112" s="33">
        <f t="shared" si="9"/>
        <v>0</v>
      </c>
      <c r="D112" s="34">
        <f t="shared" si="7"/>
        <v>24.999999999999996</v>
      </c>
      <c r="E112" s="34">
        <f t="shared" si="8"/>
        <v>9.999999999999998</v>
      </c>
    </row>
    <row r="114" ht="12.75">
      <c r="A114" s="35"/>
    </row>
    <row r="116" ht="12.75">
      <c r="A116" t="s">
        <v>58</v>
      </c>
    </row>
    <row r="117" spans="1:5" ht="12.75">
      <c r="A117" s="28" t="s">
        <v>33</v>
      </c>
      <c r="B117" s="28">
        <v>-1</v>
      </c>
      <c r="C117" s="28"/>
      <c r="D117" s="28"/>
      <c r="E117" s="28"/>
    </row>
    <row r="118" spans="1:5" ht="12.75">
      <c r="A118" s="28"/>
      <c r="B118" s="28"/>
      <c r="C118" s="28"/>
      <c r="D118" s="28"/>
      <c r="E118" s="28"/>
    </row>
    <row r="119" spans="1:5" ht="12.75">
      <c r="A119" s="77" t="s">
        <v>34</v>
      </c>
      <c r="B119" s="77"/>
      <c r="C119" s="29"/>
      <c r="D119" s="30" t="s">
        <v>36</v>
      </c>
      <c r="E119" s="30" t="s">
        <v>35</v>
      </c>
    </row>
    <row r="120" spans="1:5" ht="12.75">
      <c r="A120" s="31" t="s">
        <v>37</v>
      </c>
      <c r="B120" s="31" t="s">
        <v>38</v>
      </c>
      <c r="D120" s="32" t="s">
        <v>40</v>
      </c>
      <c r="E120" s="32" t="s">
        <v>39</v>
      </c>
    </row>
    <row r="121" spans="1:5" ht="12.75">
      <c r="A121" s="75">
        <v>0</v>
      </c>
      <c r="B121" s="33">
        <f>1-A121</f>
        <v>1</v>
      </c>
      <c r="D121" s="34">
        <f aca="true" t="shared" si="11" ref="D121:D131">SQRT((A121*$B$48)^2+(B121*$B$49)^2+2*$B$48*A121*$B$49*B121*$B$117)</f>
        <v>12</v>
      </c>
      <c r="E121" s="34">
        <f aca="true" t="shared" si="12" ref="E121:E131">+A121*$B$46+B121*$B$47</f>
        <v>6</v>
      </c>
    </row>
    <row r="122" spans="1:5" ht="12.75">
      <c r="A122" s="33">
        <f>+A121+0.1</f>
        <v>0.1</v>
      </c>
      <c r="B122" s="33">
        <f aca="true" t="shared" si="13" ref="B122:B131">1-A122</f>
        <v>0.9</v>
      </c>
      <c r="D122" s="34">
        <f t="shared" si="11"/>
        <v>8.3</v>
      </c>
      <c r="E122" s="34">
        <f t="shared" si="12"/>
        <v>6.4</v>
      </c>
    </row>
    <row r="123" spans="1:5" ht="12.75">
      <c r="A123" s="33">
        <f aca="true" t="shared" si="14" ref="A123:A131">+A122+0.1</f>
        <v>0.2</v>
      </c>
      <c r="B123" s="33">
        <f t="shared" si="13"/>
        <v>0.8</v>
      </c>
      <c r="D123" s="34">
        <f t="shared" si="11"/>
        <v>4.600000000000002</v>
      </c>
      <c r="E123" s="34">
        <f t="shared" si="12"/>
        <v>6.800000000000001</v>
      </c>
    </row>
    <row r="124" spans="1:5" ht="12.75">
      <c r="A124" s="33">
        <f t="shared" si="14"/>
        <v>0.30000000000000004</v>
      </c>
      <c r="B124" s="33">
        <f t="shared" si="13"/>
        <v>0.7</v>
      </c>
      <c r="D124" s="34">
        <f t="shared" si="11"/>
        <v>0.8999999999999855</v>
      </c>
      <c r="E124" s="34">
        <f t="shared" si="12"/>
        <v>7.199999999999999</v>
      </c>
    </row>
    <row r="125" spans="1:5" ht="12.75">
      <c r="A125" s="33">
        <f t="shared" si="14"/>
        <v>0.4</v>
      </c>
      <c r="B125" s="33">
        <f t="shared" si="13"/>
        <v>0.6</v>
      </c>
      <c r="D125" s="34">
        <f t="shared" si="11"/>
        <v>2.7999999999999954</v>
      </c>
      <c r="E125" s="34">
        <f t="shared" si="12"/>
        <v>7.6</v>
      </c>
    </row>
    <row r="126" spans="1:5" ht="12.75">
      <c r="A126" s="33">
        <f t="shared" si="14"/>
        <v>0.5</v>
      </c>
      <c r="B126" s="33">
        <f t="shared" si="13"/>
        <v>0.5</v>
      </c>
      <c r="D126" s="34">
        <f t="shared" si="11"/>
        <v>6.5</v>
      </c>
      <c r="E126" s="34">
        <f t="shared" si="12"/>
        <v>8</v>
      </c>
    </row>
    <row r="127" spans="1:5" ht="12.75">
      <c r="A127" s="33">
        <f t="shared" si="14"/>
        <v>0.6</v>
      </c>
      <c r="B127" s="33">
        <f t="shared" si="13"/>
        <v>0.4</v>
      </c>
      <c r="D127" s="34">
        <f t="shared" si="11"/>
        <v>10.200000000000001</v>
      </c>
      <c r="E127" s="34">
        <f t="shared" si="12"/>
        <v>8.4</v>
      </c>
    </row>
    <row r="128" spans="1:5" ht="12.75">
      <c r="A128" s="33">
        <f t="shared" si="14"/>
        <v>0.7</v>
      </c>
      <c r="B128" s="33">
        <f t="shared" si="13"/>
        <v>0.30000000000000004</v>
      </c>
      <c r="D128" s="34">
        <f t="shared" si="11"/>
        <v>13.899999999999999</v>
      </c>
      <c r="E128" s="34">
        <f t="shared" si="12"/>
        <v>8.8</v>
      </c>
    </row>
    <row r="129" spans="1:5" ht="12.75">
      <c r="A129" s="33">
        <f t="shared" si="14"/>
        <v>0.7999999999999999</v>
      </c>
      <c r="B129" s="33">
        <f t="shared" si="13"/>
        <v>0.20000000000000007</v>
      </c>
      <c r="D129" s="34">
        <f t="shared" si="11"/>
        <v>17.6</v>
      </c>
      <c r="E129" s="34">
        <f t="shared" si="12"/>
        <v>9.2</v>
      </c>
    </row>
    <row r="130" spans="1:5" ht="12.75">
      <c r="A130" s="33">
        <f t="shared" si="14"/>
        <v>0.8999999999999999</v>
      </c>
      <c r="B130" s="33">
        <f t="shared" si="13"/>
        <v>0.10000000000000009</v>
      </c>
      <c r="D130" s="34">
        <f t="shared" si="11"/>
        <v>21.299999999999994</v>
      </c>
      <c r="E130" s="34">
        <f t="shared" si="12"/>
        <v>9.600000000000001</v>
      </c>
    </row>
    <row r="131" spans="1:5" ht="12.75">
      <c r="A131" s="33">
        <f t="shared" si="14"/>
        <v>0.9999999999999999</v>
      </c>
      <c r="B131" s="33">
        <f t="shared" si="13"/>
        <v>0</v>
      </c>
      <c r="D131" s="34">
        <f t="shared" si="11"/>
        <v>24.999999999999996</v>
      </c>
      <c r="E131" s="34">
        <f t="shared" si="12"/>
        <v>9.999999999999998</v>
      </c>
    </row>
    <row r="133" ht="12.75">
      <c r="A133" s="35"/>
    </row>
    <row r="134" ht="12.75">
      <c r="B134" s="36"/>
    </row>
    <row r="135" spans="1:2" ht="12.75">
      <c r="A135" t="s">
        <v>58</v>
      </c>
      <c r="B135">
        <v>0.2</v>
      </c>
    </row>
    <row r="136" spans="1:5" ht="12.75">
      <c r="A136" s="28" t="s">
        <v>33</v>
      </c>
      <c r="B136" s="28">
        <v>0.2</v>
      </c>
      <c r="C136" s="28"/>
      <c r="D136" s="28"/>
      <c r="E136" s="28"/>
    </row>
    <row r="137" spans="1:5" ht="12.75">
      <c r="A137" s="28"/>
      <c r="B137" s="28"/>
      <c r="C137" s="28"/>
      <c r="D137" s="28"/>
      <c r="E137" s="28"/>
    </row>
    <row r="138" spans="1:5" ht="12.75">
      <c r="A138" s="77" t="s">
        <v>34</v>
      </c>
      <c r="B138" s="77"/>
      <c r="C138" s="29"/>
      <c r="D138" s="30" t="s">
        <v>36</v>
      </c>
      <c r="E138" s="30" t="s">
        <v>35</v>
      </c>
    </row>
    <row r="139" spans="1:5" ht="12.75">
      <c r="A139" s="31" t="s">
        <v>37</v>
      </c>
      <c r="B139" s="31" t="s">
        <v>38</v>
      </c>
      <c r="D139" s="32" t="s">
        <v>40</v>
      </c>
      <c r="E139" s="32" t="s">
        <v>39</v>
      </c>
    </row>
    <row r="140" spans="1:5" ht="12.75">
      <c r="A140" s="75">
        <v>0</v>
      </c>
      <c r="B140" s="33">
        <f>1-A140</f>
        <v>1</v>
      </c>
      <c r="D140" s="34">
        <f>SQRT((A140*$B$48)^2+(B140*$B$49)^2+2*$B$48*A140*$B$49*B140*$B$136)</f>
        <v>12</v>
      </c>
      <c r="E140" s="34">
        <f aca="true" t="shared" si="15" ref="E140:E150">+A140*$B$46+B140*$B$47</f>
        <v>6</v>
      </c>
    </row>
    <row r="141" spans="1:5" ht="12.75">
      <c r="A141" s="33">
        <f>+A140+0.1</f>
        <v>0.1</v>
      </c>
      <c r="B141" s="33">
        <f aca="true" t="shared" si="16" ref="B141:B150">1-A141</f>
        <v>0.9</v>
      </c>
      <c r="D141" s="34">
        <f aca="true" t="shared" si="17" ref="D141:D150">SQRT((A141*$B$48)^2+(B141*$B$49)^2+2*$B$48*A141*$B$49*B141*$B$136)</f>
        <v>11.562439189029279</v>
      </c>
      <c r="E141" s="34">
        <f t="shared" si="15"/>
        <v>6.4</v>
      </c>
    </row>
    <row r="142" spans="1:5" ht="12.75">
      <c r="A142" s="33">
        <f aca="true" t="shared" si="18" ref="A142:A150">+A141+0.1</f>
        <v>0.2</v>
      </c>
      <c r="B142" s="33">
        <f t="shared" si="16"/>
        <v>0.8</v>
      </c>
      <c r="D142" s="34">
        <f t="shared" si="17"/>
        <v>11.677328461596</v>
      </c>
      <c r="E142" s="34">
        <f t="shared" si="15"/>
        <v>6.800000000000001</v>
      </c>
    </row>
    <row r="143" spans="1:5" ht="12.75">
      <c r="A143" s="33">
        <f t="shared" si="18"/>
        <v>0.30000000000000004</v>
      </c>
      <c r="B143" s="33">
        <f t="shared" si="16"/>
        <v>0.7</v>
      </c>
      <c r="D143" s="34">
        <f t="shared" si="17"/>
        <v>12.32923355282071</v>
      </c>
      <c r="E143" s="34">
        <f t="shared" si="15"/>
        <v>7.199999999999999</v>
      </c>
    </row>
    <row r="144" spans="1:5" ht="12.75">
      <c r="A144" s="33">
        <f t="shared" si="18"/>
        <v>0.4</v>
      </c>
      <c r="B144" s="33">
        <f t="shared" si="16"/>
        <v>0.6</v>
      </c>
      <c r="D144" s="34">
        <f t="shared" si="17"/>
        <v>13.440238093129153</v>
      </c>
      <c r="E144" s="34">
        <f t="shared" si="15"/>
        <v>7.6</v>
      </c>
    </row>
    <row r="145" spans="1:5" ht="12.75">
      <c r="A145" s="33">
        <f t="shared" si="18"/>
        <v>0.5</v>
      </c>
      <c r="B145" s="33">
        <f t="shared" si="16"/>
        <v>0.5</v>
      </c>
      <c r="D145" s="34">
        <f t="shared" si="17"/>
        <v>14.908051515875574</v>
      </c>
      <c r="E145" s="34">
        <f t="shared" si="15"/>
        <v>8</v>
      </c>
    </row>
    <row r="146" spans="1:5" ht="12.75">
      <c r="A146" s="33">
        <f t="shared" si="18"/>
        <v>0.6</v>
      </c>
      <c r="B146" s="33">
        <f t="shared" si="16"/>
        <v>0.4</v>
      </c>
      <c r="D146" s="34">
        <f t="shared" si="17"/>
        <v>16.63850954863446</v>
      </c>
      <c r="E146" s="34">
        <f t="shared" si="15"/>
        <v>8.4</v>
      </c>
    </row>
    <row r="147" spans="1:5" ht="12.75">
      <c r="A147" s="33">
        <f t="shared" si="18"/>
        <v>0.7</v>
      </c>
      <c r="B147" s="33">
        <f t="shared" si="16"/>
        <v>0.30000000000000004</v>
      </c>
      <c r="D147" s="34">
        <f t="shared" si="17"/>
        <v>18.558286558839423</v>
      </c>
      <c r="E147" s="34">
        <f t="shared" si="15"/>
        <v>8.8</v>
      </c>
    </row>
    <row r="148" spans="1:5" ht="12.75">
      <c r="A148" s="33">
        <f t="shared" si="18"/>
        <v>0.7999999999999999</v>
      </c>
      <c r="B148" s="33">
        <f t="shared" si="16"/>
        <v>0.20000000000000007</v>
      </c>
      <c r="D148" s="34">
        <f t="shared" si="17"/>
        <v>20.614557962760202</v>
      </c>
      <c r="E148" s="34">
        <f t="shared" si="15"/>
        <v>9.2</v>
      </c>
    </row>
    <row r="149" spans="1:5" ht="12.75">
      <c r="A149" s="33">
        <f t="shared" si="18"/>
        <v>0.8999999999999999</v>
      </c>
      <c r="B149" s="33">
        <f t="shared" si="16"/>
        <v>0.10000000000000009</v>
      </c>
      <c r="D149" s="34">
        <f t="shared" si="17"/>
        <v>22.770375490975105</v>
      </c>
      <c r="E149" s="34">
        <f t="shared" si="15"/>
        <v>9.600000000000001</v>
      </c>
    </row>
    <row r="150" spans="1:5" ht="12.75">
      <c r="A150" s="33">
        <f t="shared" si="18"/>
        <v>0.9999999999999999</v>
      </c>
      <c r="B150" s="33">
        <f t="shared" si="16"/>
        <v>0</v>
      </c>
      <c r="D150" s="34">
        <f t="shared" si="17"/>
        <v>24.999999999999996</v>
      </c>
      <c r="E150" s="34">
        <f t="shared" si="15"/>
        <v>9.999999999999998</v>
      </c>
    </row>
    <row r="152" ht="12.75">
      <c r="B152" s="36"/>
    </row>
    <row r="153" ht="12.75">
      <c r="B153" s="36"/>
    </row>
    <row r="154" spans="1:15" ht="18">
      <c r="A154" s="62" t="s">
        <v>61</v>
      </c>
      <c r="B154" s="72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</row>
    <row r="155" spans="1:2" ht="13.5" thickBot="1">
      <c r="A155" s="60"/>
      <c r="B155" s="37"/>
    </row>
    <row r="156" spans="1:2" ht="13.5" thickBot="1">
      <c r="A156" s="38" t="s">
        <v>44</v>
      </c>
      <c r="B156" s="39">
        <v>0.2</v>
      </c>
    </row>
    <row r="157" ht="13.5" thickBot="1"/>
    <row r="158" spans="1:11" ht="29.25" customHeight="1" thickBot="1">
      <c r="A158" s="40"/>
      <c r="B158" s="41" t="s">
        <v>45</v>
      </c>
      <c r="C158" s="42"/>
      <c r="D158" s="41" t="s">
        <v>46</v>
      </c>
      <c r="E158" s="43" t="s">
        <v>47</v>
      </c>
      <c r="F158" s="41" t="s">
        <v>48</v>
      </c>
      <c r="G158" s="41" t="s">
        <v>49</v>
      </c>
      <c r="H158" s="44" t="s">
        <v>50</v>
      </c>
      <c r="I158" s="42"/>
      <c r="J158" s="42"/>
      <c r="K158" s="45" t="s">
        <v>51</v>
      </c>
    </row>
    <row r="159" spans="1:5" ht="12.75">
      <c r="A159" s="27" t="s">
        <v>52</v>
      </c>
      <c r="B159" s="46"/>
      <c r="E159" s="47"/>
    </row>
    <row r="160" spans="1:8" ht="12.75">
      <c r="A160" t="s">
        <v>53</v>
      </c>
      <c r="B160" s="73">
        <v>50</v>
      </c>
      <c r="D160" s="48"/>
      <c r="E160" s="76">
        <v>3</v>
      </c>
      <c r="F160" s="48">
        <v>0</v>
      </c>
      <c r="G160" s="48"/>
      <c r="H160" s="48"/>
    </row>
    <row r="161" spans="2:8" ht="12.75">
      <c r="B161" s="73"/>
      <c r="D161" s="48"/>
      <c r="E161" s="48"/>
      <c r="F161" s="48"/>
      <c r="G161" s="48"/>
      <c r="H161" s="48"/>
    </row>
    <row r="162" spans="1:8" ht="12.75">
      <c r="A162" s="27" t="s">
        <v>54</v>
      </c>
      <c r="B162" s="73"/>
      <c r="D162" s="48"/>
      <c r="E162" s="48"/>
      <c r="F162" s="48"/>
      <c r="G162" s="48"/>
      <c r="H162" s="48"/>
    </row>
    <row r="163" spans="1:8" ht="12.75">
      <c r="A163" t="s">
        <v>43</v>
      </c>
      <c r="B163" s="73">
        <v>20</v>
      </c>
      <c r="D163" s="49">
        <f>+B163/($B$163+$B$164)</f>
        <v>0.4</v>
      </c>
      <c r="E163" s="58">
        <f>+E140</f>
        <v>6</v>
      </c>
      <c r="F163" s="48">
        <f>+B49</f>
        <v>12</v>
      </c>
      <c r="G163" s="48">
        <f>+(D163*F163)^2</f>
        <v>23.040000000000006</v>
      </c>
      <c r="H163" s="48"/>
    </row>
    <row r="164" spans="1:8" ht="12.75">
      <c r="A164" t="s">
        <v>42</v>
      </c>
      <c r="B164" s="73">
        <f>100-B163-B160</f>
        <v>30</v>
      </c>
      <c r="D164" s="49">
        <f>+B164/($B$163+$B$164)</f>
        <v>0.6</v>
      </c>
      <c r="E164" s="58">
        <f>+D140</f>
        <v>12</v>
      </c>
      <c r="F164" s="48">
        <f>+B48</f>
        <v>25</v>
      </c>
      <c r="G164" s="48">
        <f>+(D164*F164)^2</f>
        <v>225</v>
      </c>
      <c r="H164" s="48"/>
    </row>
    <row r="165" spans="2:11" ht="13.5" thickBot="1">
      <c r="B165" s="50">
        <f>SUM(B160:B164)</f>
        <v>100</v>
      </c>
      <c r="D165" s="51"/>
      <c r="E165" s="52">
        <f>+(E163*D163)+(E164*D164)</f>
        <v>9.6</v>
      </c>
      <c r="F165" s="53"/>
      <c r="G165" s="53">
        <f>+G164+G163</f>
        <v>248.04000000000002</v>
      </c>
      <c r="H165" s="53">
        <f>2*D163*F163*D164*F164*$B$156</f>
        <v>28.800000000000008</v>
      </c>
      <c r="K165">
        <f>+H165+G165</f>
        <v>276.84000000000003</v>
      </c>
    </row>
    <row r="166" ht="14.25" thickBot="1" thickTop="1"/>
    <row r="167" ht="13.5" thickBot="1">
      <c r="K167" s="54">
        <f>SQRT(K165)</f>
        <v>16.63850954863446</v>
      </c>
    </row>
    <row r="168" spans="1:2" ht="13.5" thickBot="1">
      <c r="A168" s="38" t="s">
        <v>55</v>
      </c>
      <c r="B168" s="55">
        <f>+(E165-E160)/K167</f>
        <v>0.3966701452860403</v>
      </c>
    </row>
    <row r="169" ht="13.5" thickBot="1"/>
    <row r="170" spans="1:4" ht="13.5" thickBot="1">
      <c r="A170" s="38" t="s">
        <v>56</v>
      </c>
      <c r="B170" s="43"/>
      <c r="C170" s="43"/>
      <c r="D170" s="56">
        <f>+(B160/100*E160)+(B163/100*E163)+(B164/100*E164)</f>
        <v>6.3</v>
      </c>
    </row>
  </sheetData>
  <sheetProtection/>
  <mergeCells count="6">
    <mergeCell ref="A138:B138"/>
    <mergeCell ref="A119:B119"/>
    <mergeCell ref="D4:H4"/>
    <mergeCell ref="K4:O4"/>
    <mergeCell ref="A52:B52"/>
    <mergeCell ref="A100:B100"/>
  </mergeCells>
  <printOptions/>
  <pageMargins left="0.75" right="0.75" top="0.4" bottom="0.35" header="0.22" footer="0.19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Christakis S. Droussiotis</cp:lastModifiedBy>
  <cp:lastPrinted>2019-03-28T17:50:43Z</cp:lastPrinted>
  <dcterms:created xsi:type="dcterms:W3CDTF">2010-03-03T21:25:07Z</dcterms:created>
  <dcterms:modified xsi:type="dcterms:W3CDTF">2019-03-28T17:51:26Z</dcterms:modified>
  <cp:category/>
  <cp:version/>
  <cp:contentType/>
  <cp:contentStatus/>
</cp:coreProperties>
</file>