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995-96-97" sheetId="1" r:id="rId1"/>
    <sheet name="Homework" sheetId="2" r:id="rId2"/>
    <sheet name="IRR-Valuation" sheetId="3" r:id="rId3"/>
  </sheets>
  <definedNames>
    <definedName name="_xlnm.Print_Area" localSheetId="0">'1995-96-97'!$A$38:$L$67</definedName>
    <definedName name="_xlnm.Print_Area" localSheetId="1">'Homework'!$A$2:$J$31</definedName>
    <definedName name="_xlnm.Print_Area" localSheetId="2">'IRR-Valuation'!$A$5:$N$28</definedName>
  </definedNames>
  <calcPr fullCalcOnLoad="1"/>
</workbook>
</file>

<file path=xl/sharedStrings.xml><?xml version="1.0" encoding="utf-8"?>
<sst xmlns="http://schemas.openxmlformats.org/spreadsheetml/2006/main" count="148" uniqueCount="68">
  <si>
    <t>EXTENDED STAY AMERICA</t>
  </si>
  <si>
    <t>(Tracking Balance Sheet)</t>
  </si>
  <si>
    <t>December 1995</t>
  </si>
  <si>
    <t>ASSETS</t>
  </si>
  <si>
    <t>DEBT</t>
  </si>
  <si>
    <t>EQUITY</t>
  </si>
  <si>
    <t>Bank Loan</t>
  </si>
  <si>
    <t>Corporate Bonds</t>
  </si>
  <si>
    <t>Other Loans</t>
  </si>
  <si>
    <t>Initial Owner's Capital</t>
  </si>
  <si>
    <t>Private Placement</t>
  </si>
  <si>
    <t>Cash</t>
  </si>
  <si>
    <t>Site Deposits</t>
  </si>
  <si>
    <t>Property &amp; Equipment (Constructed)</t>
  </si>
  <si>
    <t>Properties Under Construction</t>
  </si>
  <si>
    <t>Other Assets</t>
  </si>
  <si>
    <t xml:space="preserve">  Total Assets</t>
  </si>
  <si>
    <t xml:space="preserve">  Total Debt</t>
  </si>
  <si>
    <t>Retained Ernings (Value Creation)</t>
  </si>
  <si>
    <t xml:space="preserve">     Total Equity</t>
  </si>
  <si>
    <t>Debt + Equity</t>
  </si>
  <si>
    <t>1 9 9 5 ( First Year of Operation)</t>
  </si>
  <si>
    <t>January     1995</t>
  </si>
  <si>
    <t>March        1995</t>
  </si>
  <si>
    <t>August      1995</t>
  </si>
  <si>
    <t>August       1995</t>
  </si>
  <si>
    <t>Poperty &amp; Equipment (Acquired)</t>
  </si>
  <si>
    <t>Public Investment (IPO) - Private Investors</t>
  </si>
  <si>
    <t>Public Investment (IPO) - Public Investors</t>
  </si>
  <si>
    <t>Shares</t>
  </si>
  <si>
    <t>Initial</t>
  </si>
  <si>
    <t>IPO (to Private)</t>
  </si>
  <si>
    <t>IPO (to Public)</t>
  </si>
  <si>
    <t xml:space="preserve">  Total Shares</t>
  </si>
  <si>
    <t>1 9 9 6 ( Second Year of Operation)</t>
  </si>
  <si>
    <t>February        1996</t>
  </si>
  <si>
    <t>December           1996</t>
  </si>
  <si>
    <t>January          1996</t>
  </si>
  <si>
    <t>May                1996</t>
  </si>
  <si>
    <t>June                  1996</t>
  </si>
  <si>
    <t>July                  1996</t>
  </si>
  <si>
    <t>December     1995</t>
  </si>
  <si>
    <t>28 properties for $168,000,000</t>
  </si>
  <si>
    <t>106 Sites under Option for $9,400,000</t>
  </si>
  <si>
    <t>50 Prop. under Constr. for $28,000,000</t>
  </si>
  <si>
    <t>1 9 9 7 ( Third Year of Operation)</t>
  </si>
  <si>
    <t>December     1996</t>
  </si>
  <si>
    <t>January          1997</t>
  </si>
  <si>
    <t>February        1997</t>
  </si>
  <si>
    <t>May                1997</t>
  </si>
  <si>
    <t>Sept                  1997</t>
  </si>
  <si>
    <t>December           1997</t>
  </si>
  <si>
    <t>IRR Analysis</t>
  </si>
  <si>
    <t>Cash Flows</t>
  </si>
  <si>
    <t>Year of Seed Investment</t>
  </si>
  <si>
    <t>Exit Year</t>
  </si>
  <si>
    <t>Years under initial ownership</t>
  </si>
  <si>
    <t>Sell price (EV)</t>
  </si>
  <si>
    <t>Less Debt (at Exit)</t>
  </si>
  <si>
    <t>Equity Value</t>
  </si>
  <si>
    <t>Ownership at Exit Year (2004)</t>
  </si>
  <si>
    <t>Seed Investor</t>
  </si>
  <si>
    <t>Public</t>
  </si>
  <si>
    <t>Private Placement Investors</t>
  </si>
  <si>
    <t xml:space="preserve">  Total Ownership at Exit Year</t>
  </si>
  <si>
    <t>Investment</t>
  </si>
  <si>
    <t>IRR</t>
  </si>
  <si>
    <t>(Capital - Sources and Uses)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</si>
</sst>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1" xfId="0" applyNumberFormat="1" applyFont="1" applyBorder="1" applyAlignment="1" quotePrefix="1">
      <alignment horizontal="center" wrapText="1"/>
    </xf>
    <xf numFmtId="0" fontId="1" fillId="0" borderId="1" xfId="0" applyFont="1" applyBorder="1" applyAlignment="1" quotePrefix="1">
      <alignment horizontal="center" wrapText="1"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4" fillId="0" borderId="0" xfId="0" applyFont="1" applyAlignment="1">
      <alignment/>
    </xf>
    <xf numFmtId="174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71" fontId="0" fillId="0" borderId="0" xfId="0" applyNumberFormat="1" applyAlignment="1">
      <alignment/>
    </xf>
    <xf numFmtId="175" fontId="0" fillId="0" borderId="0" xfId="21" applyNumberFormat="1" applyAlignment="1">
      <alignment/>
    </xf>
    <xf numFmtId="175" fontId="0" fillId="0" borderId="2" xfId="21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174" fontId="0" fillId="0" borderId="3" xfId="15" applyNumberFormat="1" applyBorder="1" applyAlignment="1">
      <alignment/>
    </xf>
    <xf numFmtId="174" fontId="1" fillId="0" borderId="3" xfId="15" applyNumberFormat="1" applyFont="1" applyBorder="1" applyAlignment="1">
      <alignment/>
    </xf>
    <xf numFmtId="17" fontId="1" fillId="0" borderId="0" xfId="0" applyNumberFormat="1" applyFont="1" applyBorder="1" applyAlignment="1" quotePrefix="1">
      <alignment horizontal="center" wrapText="1"/>
    </xf>
    <xf numFmtId="17" fontId="1" fillId="0" borderId="4" xfId="0" applyNumberFormat="1" applyFont="1" applyBorder="1" applyAlignment="1" quotePrefix="1">
      <alignment horizontal="center" wrapText="1"/>
    </xf>
    <xf numFmtId="174" fontId="0" fillId="0" borderId="5" xfId="15" applyNumberFormat="1" applyBorder="1" applyAlignment="1">
      <alignment/>
    </xf>
    <xf numFmtId="174" fontId="1" fillId="0" borderId="6" xfId="15" applyNumberFormat="1" applyFont="1" applyBorder="1" applyAlignment="1">
      <alignment/>
    </xf>
    <xf numFmtId="174" fontId="0" fillId="0" borderId="7" xfId="15" applyNumberFormat="1" applyBorder="1" applyAlignment="1">
      <alignment/>
    </xf>
    <xf numFmtId="174" fontId="1" fillId="0" borderId="8" xfId="15" applyNumberFormat="1" applyFont="1" applyBorder="1" applyAlignment="1">
      <alignment/>
    </xf>
    <xf numFmtId="0" fontId="1" fillId="0" borderId="9" xfId="0" applyFont="1" applyBorder="1" applyAlignment="1" quotePrefix="1">
      <alignment horizontal="center" wrapText="1"/>
    </xf>
    <xf numFmtId="0" fontId="0" fillId="0" borderId="10" xfId="0" applyBorder="1" applyAlignment="1">
      <alignment/>
    </xf>
    <xf numFmtId="174" fontId="0" fillId="0" borderId="10" xfId="15" applyNumberFormat="1" applyBorder="1" applyAlignment="1">
      <alignment/>
    </xf>
    <xf numFmtId="174" fontId="0" fillId="0" borderId="10" xfId="0" applyNumberFormat="1" applyBorder="1" applyAlignment="1">
      <alignment/>
    </xf>
    <xf numFmtId="174" fontId="1" fillId="0" borderId="11" xfId="15" applyNumberFormat="1" applyFont="1" applyBorder="1" applyAlignment="1">
      <alignment/>
    </xf>
    <xf numFmtId="0" fontId="0" fillId="0" borderId="12" xfId="0" applyBorder="1" applyAlignment="1">
      <alignment/>
    </xf>
    <xf numFmtId="174" fontId="1" fillId="0" borderId="13" xfId="15" applyNumberFormat="1" applyFont="1" applyBorder="1" applyAlignment="1">
      <alignment/>
    </xf>
    <xf numFmtId="0" fontId="1" fillId="0" borderId="4" xfId="0" applyFont="1" applyBorder="1" applyAlignment="1" quotePrefix="1">
      <alignment horizontal="center" wrapText="1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174" fontId="1" fillId="0" borderId="14" xfId="15" applyNumberFormat="1" applyFont="1" applyBorder="1" applyAlignment="1">
      <alignment/>
    </xf>
    <xf numFmtId="174" fontId="0" fillId="0" borderId="14" xfId="15" applyNumberFormat="1" applyBorder="1" applyAlignment="1">
      <alignment/>
    </xf>
    <xf numFmtId="174" fontId="0" fillId="0" borderId="15" xfId="15" applyNumberFormat="1" applyBorder="1" applyAlignment="1">
      <alignment/>
    </xf>
    <xf numFmtId="174" fontId="1" fillId="0" borderId="15" xfId="15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0" fontId="10" fillId="0" borderId="0" xfId="0" applyFont="1" applyAlignment="1">
      <alignment/>
    </xf>
    <xf numFmtId="175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9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20" xfId="15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7</xdr:row>
      <xdr:rowOff>104775</xdr:rowOff>
    </xdr:from>
    <xdr:to>
      <xdr:col>5</xdr:col>
      <xdr:colOff>76200</xdr:colOff>
      <xdr:row>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86275" y="1552575"/>
          <a:ext cx="1009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Spartanburg, SC</a:t>
          </a:r>
        </a:p>
      </xdr:txBody>
    </xdr:sp>
    <xdr:clientData/>
  </xdr:twoCellAnchor>
  <xdr:twoCellAnchor>
    <xdr:from>
      <xdr:col>5</xdr:col>
      <xdr:colOff>76200</xdr:colOff>
      <xdr:row>7</xdr:row>
      <xdr:rowOff>85725</xdr:rowOff>
    </xdr:from>
    <xdr:to>
      <xdr:col>5</xdr:col>
      <xdr:colOff>285750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495925" y="1533525"/>
          <a:ext cx="209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114300</xdr:rowOff>
    </xdr:from>
    <xdr:to>
      <xdr:col>6</xdr:col>
      <xdr:colOff>209550</xdr:colOff>
      <xdr:row>9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67375" y="1724025"/>
          <a:ext cx="847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Marietta, GA</a:t>
          </a:r>
        </a:p>
      </xdr:txBody>
    </xdr:sp>
    <xdr:clientData/>
  </xdr:twoCellAnchor>
  <xdr:twoCellAnchor>
    <xdr:from>
      <xdr:col>5</xdr:col>
      <xdr:colOff>866775</xdr:colOff>
      <xdr:row>8</xdr:row>
      <xdr:rowOff>57150</xdr:rowOff>
    </xdr:from>
    <xdr:to>
      <xdr:col>6</xdr:col>
      <xdr:colOff>285750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6286500" y="1666875"/>
          <a:ext cx="3048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8</xdr:row>
      <xdr:rowOff>152400</xdr:rowOff>
    </xdr:from>
    <xdr:to>
      <xdr:col>10</xdr:col>
      <xdr:colOff>38100</xdr:colOff>
      <xdr:row>10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172575" y="1762125"/>
          <a:ext cx="809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 properties</a:t>
          </a:r>
        </a:p>
      </xdr:txBody>
    </xdr:sp>
    <xdr:clientData/>
  </xdr:twoCellAnchor>
  <xdr:twoCellAnchor>
    <xdr:from>
      <xdr:col>9</xdr:col>
      <xdr:colOff>142875</xdr:colOff>
      <xdr:row>10</xdr:row>
      <xdr:rowOff>38100</xdr:rowOff>
    </xdr:from>
    <xdr:to>
      <xdr:col>10</xdr:col>
      <xdr:colOff>66675</xdr:colOff>
      <xdr:row>11</xdr:row>
      <xdr:rowOff>57150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9182100" y="1971675"/>
          <a:ext cx="828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 Sites</a:t>
          </a:r>
        </a:p>
      </xdr:txBody>
    </xdr:sp>
    <xdr:clientData/>
  </xdr:twoCellAnchor>
  <xdr:twoCellAnchor>
    <xdr:from>
      <xdr:col>9</xdr:col>
      <xdr:colOff>104775</xdr:colOff>
      <xdr:row>24</xdr:row>
      <xdr:rowOff>28575</xdr:rowOff>
    </xdr:from>
    <xdr:to>
      <xdr:col>10</xdr:col>
      <xdr:colOff>219075</xdr:colOff>
      <xdr:row>26</xdr:row>
      <xdr:rowOff>28575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9144000" y="4400550"/>
          <a:ext cx="1019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$6.50*10,120,000</a:t>
          </a:r>
        </a:p>
      </xdr:txBody>
    </xdr:sp>
    <xdr:clientData/>
  </xdr:twoCellAnchor>
  <xdr:twoCellAnchor>
    <xdr:from>
      <xdr:col>7</xdr:col>
      <xdr:colOff>838200</xdr:colOff>
      <xdr:row>24</xdr:row>
      <xdr:rowOff>76200</xdr:rowOff>
    </xdr:from>
    <xdr:to>
      <xdr:col>9</xdr:col>
      <xdr:colOff>104775</xdr:colOff>
      <xdr:row>24</xdr:row>
      <xdr:rowOff>85725</xdr:rowOff>
    </xdr:to>
    <xdr:sp>
      <xdr:nvSpPr>
        <xdr:cNvPr id="8" name="Line 10"/>
        <xdr:cNvSpPr>
          <a:spLocks/>
        </xdr:cNvSpPr>
      </xdr:nvSpPr>
      <xdr:spPr>
        <a:xfrm flipH="1" flipV="1">
          <a:off x="8086725" y="4448175"/>
          <a:ext cx="1057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200025</xdr:rowOff>
    </xdr:from>
    <xdr:to>
      <xdr:col>10</xdr:col>
      <xdr:colOff>180975</xdr:colOff>
      <xdr:row>23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9163050" y="3857625"/>
          <a:ext cx="9620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$6.05*4,135,650</a:t>
          </a:r>
        </a:p>
      </xdr:txBody>
    </xdr:sp>
    <xdr:clientData/>
  </xdr:twoCellAnchor>
  <xdr:twoCellAnchor>
    <xdr:from>
      <xdr:col>7</xdr:col>
      <xdr:colOff>857250</xdr:colOff>
      <xdr:row>22</xdr:row>
      <xdr:rowOff>95250</xdr:rowOff>
    </xdr:from>
    <xdr:to>
      <xdr:col>9</xdr:col>
      <xdr:colOff>104775</xdr:colOff>
      <xdr:row>23</xdr:row>
      <xdr:rowOff>28575</xdr:rowOff>
    </xdr:to>
    <xdr:sp>
      <xdr:nvSpPr>
        <xdr:cNvPr id="10" name="Line 12"/>
        <xdr:cNvSpPr>
          <a:spLocks/>
        </xdr:cNvSpPr>
      </xdr:nvSpPr>
      <xdr:spPr>
        <a:xfrm flipH="1">
          <a:off x="8105775" y="4143375"/>
          <a:ext cx="1038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56</xdr:row>
      <xdr:rowOff>76200</xdr:rowOff>
    </xdr:from>
    <xdr:to>
      <xdr:col>7</xdr:col>
      <xdr:colOff>876300</xdr:colOff>
      <xdr:row>57</xdr:row>
      <xdr:rowOff>76200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5676900" y="10163175"/>
          <a:ext cx="2447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$15.50 * 19,550,000 = $303,025,000</a:t>
          </a:r>
        </a:p>
      </xdr:txBody>
    </xdr:sp>
    <xdr:clientData/>
  </xdr:twoCellAnchor>
  <xdr:twoCellAnchor>
    <xdr:from>
      <xdr:col>6</xdr:col>
      <xdr:colOff>914400</xdr:colOff>
      <xdr:row>57</xdr:row>
      <xdr:rowOff>114300</xdr:rowOff>
    </xdr:from>
    <xdr:to>
      <xdr:col>7</xdr:col>
      <xdr:colOff>323850</xdr:colOff>
      <xdr:row>61</xdr:row>
      <xdr:rowOff>28575</xdr:rowOff>
    </xdr:to>
    <xdr:sp>
      <xdr:nvSpPr>
        <xdr:cNvPr id="12" name="Line 23"/>
        <xdr:cNvSpPr>
          <a:spLocks/>
        </xdr:cNvSpPr>
      </xdr:nvSpPr>
      <xdr:spPr>
        <a:xfrm flipH="1">
          <a:off x="7219950" y="10372725"/>
          <a:ext cx="3524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50</xdr:row>
      <xdr:rowOff>142875</xdr:rowOff>
    </xdr:from>
    <xdr:to>
      <xdr:col>3</xdr:col>
      <xdr:colOff>561975</xdr:colOff>
      <xdr:row>51</xdr:row>
      <xdr:rowOff>142875</xdr:rowOff>
    </xdr:to>
    <xdr:sp>
      <xdr:nvSpPr>
        <xdr:cNvPr id="13" name="TextBox 28"/>
        <xdr:cNvSpPr txBox="1">
          <a:spLocks noChangeArrowheads="1"/>
        </xdr:cNvSpPr>
      </xdr:nvSpPr>
      <xdr:spPr>
        <a:xfrm>
          <a:off x="2524125" y="9172575"/>
          <a:ext cx="1600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Norcross, GA for $2,600,000</a:t>
          </a:r>
        </a:p>
      </xdr:txBody>
    </xdr:sp>
    <xdr:clientData/>
  </xdr:twoCellAnchor>
  <xdr:twoCellAnchor>
    <xdr:from>
      <xdr:col>1</xdr:col>
      <xdr:colOff>895350</xdr:colOff>
      <xdr:row>45</xdr:row>
      <xdr:rowOff>104775</xdr:rowOff>
    </xdr:from>
    <xdr:to>
      <xdr:col>3</xdr:col>
      <xdr:colOff>304800</xdr:colOff>
      <xdr:row>50</xdr:row>
      <xdr:rowOff>161925</xdr:rowOff>
    </xdr:to>
    <xdr:sp>
      <xdr:nvSpPr>
        <xdr:cNvPr id="14" name="Line 29"/>
        <xdr:cNvSpPr>
          <a:spLocks/>
        </xdr:cNvSpPr>
      </xdr:nvSpPr>
      <xdr:spPr>
        <a:xfrm flipV="1">
          <a:off x="3276600" y="8315325"/>
          <a:ext cx="5905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51</xdr:row>
      <xdr:rowOff>190500</xdr:rowOff>
    </xdr:from>
    <xdr:to>
      <xdr:col>4</xdr:col>
      <xdr:colOff>666750</xdr:colOff>
      <xdr:row>52</xdr:row>
      <xdr:rowOff>133350</xdr:rowOff>
    </xdr:to>
    <xdr:sp>
      <xdr:nvSpPr>
        <xdr:cNvPr id="15" name="TextBox 30"/>
        <xdr:cNvSpPr txBox="1">
          <a:spLocks noChangeArrowheads="1"/>
        </xdr:cNvSpPr>
      </xdr:nvSpPr>
      <xdr:spPr>
        <a:xfrm>
          <a:off x="3467100" y="9391650"/>
          <a:ext cx="1695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Norcr. &amp; Riverd. For $3,600,000</a:t>
          </a:r>
        </a:p>
      </xdr:txBody>
    </xdr:sp>
    <xdr:clientData/>
  </xdr:twoCellAnchor>
  <xdr:twoCellAnchor>
    <xdr:from>
      <xdr:col>3</xdr:col>
      <xdr:colOff>609600</xdr:colOff>
      <xdr:row>45</xdr:row>
      <xdr:rowOff>142875</xdr:rowOff>
    </xdr:from>
    <xdr:to>
      <xdr:col>4</xdr:col>
      <xdr:colOff>266700</xdr:colOff>
      <xdr:row>51</xdr:row>
      <xdr:rowOff>171450</xdr:rowOff>
    </xdr:to>
    <xdr:sp>
      <xdr:nvSpPr>
        <xdr:cNvPr id="16" name="Line 31"/>
        <xdr:cNvSpPr>
          <a:spLocks/>
        </xdr:cNvSpPr>
      </xdr:nvSpPr>
      <xdr:spPr>
        <a:xfrm flipV="1">
          <a:off x="4171950" y="8353425"/>
          <a:ext cx="5905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50</xdr:row>
      <xdr:rowOff>133350</xdr:rowOff>
    </xdr:from>
    <xdr:to>
      <xdr:col>6</xdr:col>
      <xdr:colOff>333375</xdr:colOff>
      <xdr:row>51</xdr:row>
      <xdr:rowOff>142875</xdr:rowOff>
    </xdr:to>
    <xdr:sp>
      <xdr:nvSpPr>
        <xdr:cNvPr id="17" name="TextBox 32"/>
        <xdr:cNvSpPr txBox="1">
          <a:spLocks noChangeArrowheads="1"/>
        </xdr:cNvSpPr>
      </xdr:nvSpPr>
      <xdr:spPr>
        <a:xfrm>
          <a:off x="4333875" y="9163050"/>
          <a:ext cx="2305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Guesthouse Inn &amp; Apartm. For $4,500,000</a:t>
          </a:r>
        </a:p>
      </xdr:txBody>
    </xdr:sp>
    <xdr:clientData/>
  </xdr:twoCellAnchor>
  <xdr:twoCellAnchor>
    <xdr:from>
      <xdr:col>4</xdr:col>
      <xdr:colOff>866775</xdr:colOff>
      <xdr:row>45</xdr:row>
      <xdr:rowOff>114300</xdr:rowOff>
    </xdr:from>
    <xdr:to>
      <xdr:col>5</xdr:col>
      <xdr:colOff>228600</xdr:colOff>
      <xdr:row>50</xdr:row>
      <xdr:rowOff>152400</xdr:rowOff>
    </xdr:to>
    <xdr:sp>
      <xdr:nvSpPr>
        <xdr:cNvPr id="18" name="Line 33"/>
        <xdr:cNvSpPr>
          <a:spLocks/>
        </xdr:cNvSpPr>
      </xdr:nvSpPr>
      <xdr:spPr>
        <a:xfrm flipV="1">
          <a:off x="5362575" y="8324850"/>
          <a:ext cx="285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50</xdr:row>
      <xdr:rowOff>133350</xdr:rowOff>
    </xdr:from>
    <xdr:to>
      <xdr:col>9</xdr:col>
      <xdr:colOff>781050</xdr:colOff>
      <xdr:row>53</xdr:row>
      <xdr:rowOff>76200</xdr:rowOff>
    </xdr:to>
    <xdr:sp>
      <xdr:nvSpPr>
        <xdr:cNvPr id="19" name="TextBox 34"/>
        <xdr:cNvSpPr txBox="1">
          <a:spLocks noChangeArrowheads="1"/>
        </xdr:cNvSpPr>
      </xdr:nvSpPr>
      <xdr:spPr>
        <a:xfrm>
          <a:off x="7000875" y="9163050"/>
          <a:ext cx="2819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 Las Vegas Prop. for $ 8,000,000
Colorado Property for 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 $ 2,500,000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   Total                            $10,500,000</a:t>
          </a:r>
        </a:p>
      </xdr:txBody>
    </xdr:sp>
    <xdr:clientData/>
  </xdr:twoCellAnchor>
  <xdr:twoCellAnchor>
    <xdr:from>
      <xdr:col>6</xdr:col>
      <xdr:colOff>819150</xdr:colOff>
      <xdr:row>46</xdr:row>
      <xdr:rowOff>0</xdr:rowOff>
    </xdr:from>
    <xdr:to>
      <xdr:col>7</xdr:col>
      <xdr:colOff>180975</xdr:colOff>
      <xdr:row>50</xdr:row>
      <xdr:rowOff>133350</xdr:rowOff>
    </xdr:to>
    <xdr:sp>
      <xdr:nvSpPr>
        <xdr:cNvPr id="20" name="Line 36"/>
        <xdr:cNvSpPr>
          <a:spLocks/>
        </xdr:cNvSpPr>
      </xdr:nvSpPr>
      <xdr:spPr>
        <a:xfrm flipV="1">
          <a:off x="7124700" y="8372475"/>
          <a:ext cx="304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85725</xdr:rowOff>
    </xdr:from>
    <xdr:to>
      <xdr:col>11</xdr:col>
      <xdr:colOff>0</xdr:colOff>
      <xdr:row>46</xdr:row>
      <xdr:rowOff>85725</xdr:rowOff>
    </xdr:to>
    <xdr:sp>
      <xdr:nvSpPr>
        <xdr:cNvPr id="21" name="Line 38"/>
        <xdr:cNvSpPr>
          <a:spLocks/>
        </xdr:cNvSpPr>
      </xdr:nvSpPr>
      <xdr:spPr>
        <a:xfrm flipH="1">
          <a:off x="9944100" y="8458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47</xdr:row>
      <xdr:rowOff>85725</xdr:rowOff>
    </xdr:from>
    <xdr:to>
      <xdr:col>11</xdr:col>
      <xdr:colOff>9525</xdr:colOff>
      <xdr:row>47</xdr:row>
      <xdr:rowOff>85725</xdr:rowOff>
    </xdr:to>
    <xdr:sp>
      <xdr:nvSpPr>
        <xdr:cNvPr id="22" name="Line 40"/>
        <xdr:cNvSpPr>
          <a:spLocks/>
        </xdr:cNvSpPr>
      </xdr:nvSpPr>
      <xdr:spPr>
        <a:xfrm flipH="1">
          <a:off x="9934575" y="8620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45</xdr:row>
      <xdr:rowOff>85725</xdr:rowOff>
    </xdr:from>
    <xdr:to>
      <xdr:col>3</xdr:col>
      <xdr:colOff>152400</xdr:colOff>
      <xdr:row>46</xdr:row>
      <xdr:rowOff>85725</xdr:rowOff>
    </xdr:to>
    <xdr:sp>
      <xdr:nvSpPr>
        <xdr:cNvPr id="23" name="TextBox 41"/>
        <xdr:cNvSpPr txBox="1">
          <a:spLocks noChangeArrowheads="1"/>
        </xdr:cNvSpPr>
      </xdr:nvSpPr>
      <xdr:spPr>
        <a:xfrm>
          <a:off x="3543300" y="8296275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4</xdr:col>
      <xdr:colOff>9525</xdr:colOff>
      <xdr:row>45</xdr:row>
      <xdr:rowOff>76200</xdr:rowOff>
    </xdr:from>
    <xdr:to>
      <xdr:col>4</xdr:col>
      <xdr:colOff>180975</xdr:colOff>
      <xdr:row>46</xdr:row>
      <xdr:rowOff>76200</xdr:rowOff>
    </xdr:to>
    <xdr:sp>
      <xdr:nvSpPr>
        <xdr:cNvPr id="24" name="TextBox 42"/>
        <xdr:cNvSpPr txBox="1">
          <a:spLocks noChangeArrowheads="1"/>
        </xdr:cNvSpPr>
      </xdr:nvSpPr>
      <xdr:spPr>
        <a:xfrm>
          <a:off x="4505325" y="8286750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5</xdr:col>
      <xdr:colOff>9525</xdr:colOff>
      <xdr:row>45</xdr:row>
      <xdr:rowOff>85725</xdr:rowOff>
    </xdr:from>
    <xdr:to>
      <xdr:col>5</xdr:col>
      <xdr:colOff>180975</xdr:colOff>
      <xdr:row>46</xdr:row>
      <xdr:rowOff>85725</xdr:rowOff>
    </xdr:to>
    <xdr:sp>
      <xdr:nvSpPr>
        <xdr:cNvPr id="25" name="TextBox 43"/>
        <xdr:cNvSpPr txBox="1">
          <a:spLocks noChangeArrowheads="1"/>
        </xdr:cNvSpPr>
      </xdr:nvSpPr>
      <xdr:spPr>
        <a:xfrm>
          <a:off x="5429250" y="8296275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914400</xdr:colOff>
      <xdr:row>45</xdr:row>
      <xdr:rowOff>57150</xdr:rowOff>
    </xdr:from>
    <xdr:to>
      <xdr:col>7</xdr:col>
      <xdr:colOff>142875</xdr:colOff>
      <xdr:row>46</xdr:row>
      <xdr:rowOff>57150</xdr:rowOff>
    </xdr:to>
    <xdr:sp>
      <xdr:nvSpPr>
        <xdr:cNvPr id="26" name="TextBox 44"/>
        <xdr:cNvSpPr txBox="1">
          <a:spLocks noChangeArrowheads="1"/>
        </xdr:cNvSpPr>
      </xdr:nvSpPr>
      <xdr:spPr>
        <a:xfrm>
          <a:off x="7219950" y="8267700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9</xdr:col>
      <xdr:colOff>885825</xdr:colOff>
      <xdr:row>45</xdr:row>
      <xdr:rowOff>19050</xdr:rowOff>
    </xdr:from>
    <xdr:to>
      <xdr:col>11</xdr:col>
      <xdr:colOff>28575</xdr:colOff>
      <xdr:row>46</xdr:row>
      <xdr:rowOff>19050</xdr:rowOff>
    </xdr:to>
    <xdr:sp>
      <xdr:nvSpPr>
        <xdr:cNvPr id="27" name="TextBox 45"/>
        <xdr:cNvSpPr txBox="1">
          <a:spLocks noChangeArrowheads="1"/>
        </xdr:cNvSpPr>
      </xdr:nvSpPr>
      <xdr:spPr>
        <a:xfrm>
          <a:off x="9925050" y="822960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914400</xdr:colOff>
      <xdr:row>58</xdr:row>
      <xdr:rowOff>38100</xdr:rowOff>
    </xdr:from>
    <xdr:to>
      <xdr:col>7</xdr:col>
      <xdr:colOff>142875</xdr:colOff>
      <xdr:row>59</xdr:row>
      <xdr:rowOff>38100</xdr:rowOff>
    </xdr:to>
    <xdr:sp>
      <xdr:nvSpPr>
        <xdr:cNvPr id="28" name="TextBox 46"/>
        <xdr:cNvSpPr txBox="1">
          <a:spLocks noChangeArrowheads="1"/>
        </xdr:cNvSpPr>
      </xdr:nvSpPr>
      <xdr:spPr>
        <a:xfrm>
          <a:off x="7219950" y="10525125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8</xdr:col>
      <xdr:colOff>866775</xdr:colOff>
      <xdr:row>9</xdr:row>
      <xdr:rowOff>85725</xdr:rowOff>
    </xdr:from>
    <xdr:to>
      <xdr:col>9</xdr:col>
      <xdr:colOff>123825</xdr:colOff>
      <xdr:row>9</xdr:row>
      <xdr:rowOff>85725</xdr:rowOff>
    </xdr:to>
    <xdr:sp>
      <xdr:nvSpPr>
        <xdr:cNvPr id="29" name="Line 49"/>
        <xdr:cNvSpPr>
          <a:spLocks/>
        </xdr:cNvSpPr>
      </xdr:nvSpPr>
      <xdr:spPr>
        <a:xfrm flipH="1">
          <a:off x="9010650" y="1857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10</xdr:row>
      <xdr:rowOff>85725</xdr:rowOff>
    </xdr:from>
    <xdr:to>
      <xdr:col>9</xdr:col>
      <xdr:colOff>133350</xdr:colOff>
      <xdr:row>10</xdr:row>
      <xdr:rowOff>85725</xdr:rowOff>
    </xdr:to>
    <xdr:sp>
      <xdr:nvSpPr>
        <xdr:cNvPr id="30" name="Line 50"/>
        <xdr:cNvSpPr>
          <a:spLocks/>
        </xdr:cNvSpPr>
      </xdr:nvSpPr>
      <xdr:spPr>
        <a:xfrm flipH="1">
          <a:off x="9020175" y="2019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69</xdr:row>
      <xdr:rowOff>0</xdr:rowOff>
    </xdr:from>
    <xdr:to>
      <xdr:col>24</xdr:col>
      <xdr:colOff>533400</xdr:colOff>
      <xdr:row>69</xdr:row>
      <xdr:rowOff>0</xdr:rowOff>
    </xdr:to>
    <xdr:sp>
      <xdr:nvSpPr>
        <xdr:cNvPr id="31" name="Line 51"/>
        <xdr:cNvSpPr>
          <a:spLocks/>
        </xdr:cNvSpPr>
      </xdr:nvSpPr>
      <xdr:spPr>
        <a:xfrm flipH="1">
          <a:off x="19021425" y="12306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0"/>
          <a:ext cx="1009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Spartanburg, SC</a:t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150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86475" y="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Marietta, GA</a:t>
          </a:r>
        </a:p>
      </xdr:txBody>
    </xdr:sp>
    <xdr:clientData/>
  </xdr:twoCellAnchor>
  <xdr:twoCellAnchor>
    <xdr:from>
      <xdr:col>5</xdr:col>
      <xdr:colOff>866775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7056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00875" y="0"/>
          <a:ext cx="809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 properties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7343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734425" y="0"/>
          <a:ext cx="828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 Sites</a:t>
          </a:r>
        </a:p>
      </xdr:txBody>
    </xdr:sp>
    <xdr:clientData/>
  </xdr:twoCellAnchor>
  <xdr:twoCellAnchor>
    <xdr:from>
      <xdr:col>7</xdr:col>
      <xdr:colOff>847725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85153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67750" y="0"/>
          <a:ext cx="1343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$6.50*10,120,000</a:t>
          </a:r>
        </a:p>
      </xdr:txBody>
    </xdr:sp>
    <xdr:clientData/>
  </xdr:twoCellAnchor>
  <xdr:twoCellAnchor>
    <xdr:from>
      <xdr:col>7</xdr:col>
      <xdr:colOff>838200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85058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686800" y="0"/>
          <a:ext cx="123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$6.05*4,135,650</a:t>
          </a:r>
        </a:p>
      </xdr:txBody>
    </xdr:sp>
    <xdr:clientData/>
  </xdr:twoCellAnchor>
  <xdr:twoCellAnchor>
    <xdr:from>
      <xdr:col>7</xdr:col>
      <xdr:colOff>857250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5248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0</xdr:rowOff>
    </xdr:from>
    <xdr:to>
      <xdr:col>7</xdr:col>
      <xdr:colOff>876300</xdr:colOff>
      <xdr:row>33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6096000" y="7724775"/>
          <a:ext cx="2447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$15.50 * 19,550,000 = $303,025,000</a:t>
          </a:r>
        </a:p>
      </xdr:txBody>
    </xdr:sp>
    <xdr:clientData/>
  </xdr:twoCellAnchor>
  <xdr:twoCellAnchor>
    <xdr:from>
      <xdr:col>6</xdr:col>
      <xdr:colOff>914400</xdr:colOff>
      <xdr:row>33</xdr:row>
      <xdr:rowOff>0</xdr:rowOff>
    </xdr:from>
    <xdr:to>
      <xdr:col>7</xdr:col>
      <xdr:colOff>323850</xdr:colOff>
      <xdr:row>33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7639050" y="7724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workbookViewId="0" topLeftCell="A37">
      <selection activeCell="B12" sqref="B12"/>
    </sheetView>
  </sheetViews>
  <sheetFormatPr defaultColWidth="9.140625" defaultRowHeight="12.75"/>
  <cols>
    <col min="1" max="1" width="35.7109375" style="0" customWidth="1"/>
    <col min="2" max="2" width="14.8515625" style="0" customWidth="1"/>
    <col min="3" max="3" width="2.8515625" style="0" customWidth="1"/>
    <col min="4" max="4" width="14.00390625" style="0" customWidth="1"/>
    <col min="5" max="5" width="13.8515625" style="0" customWidth="1"/>
    <col min="6" max="6" width="13.28125" style="0" customWidth="1"/>
    <col min="7" max="7" width="14.140625" style="0" customWidth="1"/>
    <col min="8" max="9" width="13.421875" style="0" customWidth="1"/>
    <col min="10" max="10" width="13.57421875" style="0" customWidth="1"/>
    <col min="11" max="11" width="5.57421875" style="0" customWidth="1"/>
    <col min="12" max="12" width="31.421875" style="0" customWidth="1"/>
    <col min="13" max="13" width="14.00390625" style="0" customWidth="1"/>
    <col min="14" max="14" width="10.8515625" style="0" bestFit="1" customWidth="1"/>
    <col min="15" max="15" width="11.8515625" style="0" bestFit="1" customWidth="1"/>
    <col min="16" max="23" width="6.00390625" style="0" customWidth="1"/>
    <col min="24" max="24" width="12.00390625" style="0" customWidth="1"/>
  </cols>
  <sheetData>
    <row r="1" spans="1:2" ht="20.25">
      <c r="A1" s="8" t="s">
        <v>0</v>
      </c>
      <c r="B1" s="8"/>
    </row>
    <row r="2" ht="12.75">
      <c r="A2" t="s">
        <v>1</v>
      </c>
    </row>
    <row r="3" ht="5.25" customHeight="1"/>
    <row r="4" spans="4:9" ht="18.75" customHeight="1" thickBot="1">
      <c r="D4" s="57" t="s">
        <v>21</v>
      </c>
      <c r="E4" s="57"/>
      <c r="F4" s="57"/>
      <c r="G4" s="57"/>
      <c r="H4" s="57"/>
      <c r="I4" s="59"/>
    </row>
    <row r="5" spans="4:9" ht="26.25" thickBot="1">
      <c r="D5" s="3" t="s">
        <v>22</v>
      </c>
      <c r="E5" s="3" t="s">
        <v>23</v>
      </c>
      <c r="F5" s="3" t="s">
        <v>24</v>
      </c>
      <c r="G5" s="3" t="s">
        <v>25</v>
      </c>
      <c r="H5" s="4" t="s">
        <v>2</v>
      </c>
      <c r="I5" s="4" t="s">
        <v>2</v>
      </c>
    </row>
    <row r="6" spans="1:9" ht="18">
      <c r="A6" s="2" t="s">
        <v>3</v>
      </c>
      <c r="B6" s="2"/>
      <c r="D6" s="5"/>
      <c r="E6" s="5"/>
      <c r="F6" s="5"/>
      <c r="G6" s="5"/>
      <c r="H6" s="5"/>
      <c r="I6" s="5"/>
    </row>
    <row r="7" spans="1:9" ht="12.75">
      <c r="A7" t="s">
        <v>11</v>
      </c>
      <c r="D7" s="5">
        <f>+D27</f>
        <v>7500000</v>
      </c>
      <c r="E7" s="5">
        <f>+D7+E23</f>
        <v>57500000</v>
      </c>
      <c r="F7" s="5">
        <f>+E7-F8</f>
        <v>51000000</v>
      </c>
      <c r="G7" s="5">
        <f>+F13-G8-G9</f>
        <v>48700000</v>
      </c>
      <c r="H7" s="5">
        <f>+H13-H8-H9-H10-H11</f>
        <v>139500682.5</v>
      </c>
      <c r="I7" s="5">
        <f>+I13-I8-I9-I10-I11</f>
        <v>130382682.5</v>
      </c>
    </row>
    <row r="8" spans="1:9" ht="12.75">
      <c r="A8" t="s">
        <v>13</v>
      </c>
      <c r="D8" s="5"/>
      <c r="E8" s="5"/>
      <c r="F8" s="5">
        <v>6500000</v>
      </c>
      <c r="G8" s="5">
        <f>+F8</f>
        <v>6500000</v>
      </c>
      <c r="H8" s="5">
        <f>+G8</f>
        <v>6500000</v>
      </c>
      <c r="I8" s="5">
        <f>+H8</f>
        <v>6500000</v>
      </c>
    </row>
    <row r="9" spans="1:9" ht="12.75">
      <c r="A9" t="s">
        <v>26</v>
      </c>
      <c r="D9" s="5"/>
      <c r="E9" s="5"/>
      <c r="F9" s="5"/>
      <c r="G9" s="5">
        <v>2300000</v>
      </c>
      <c r="H9" s="5">
        <f>+G9</f>
        <v>2300000</v>
      </c>
      <c r="I9" s="5">
        <f>+H9</f>
        <v>2300000</v>
      </c>
    </row>
    <row r="10" spans="1:9" ht="12.75">
      <c r="A10" t="s">
        <v>14</v>
      </c>
      <c r="D10" s="5"/>
      <c r="E10" s="5"/>
      <c r="F10" s="5"/>
      <c r="G10" s="5"/>
      <c r="H10" s="5"/>
      <c r="I10" s="5">
        <v>6730000</v>
      </c>
    </row>
    <row r="11" spans="1:9" ht="12.75">
      <c r="A11" t="s">
        <v>12</v>
      </c>
      <c r="D11" s="5"/>
      <c r="E11" s="5"/>
      <c r="F11" s="5"/>
      <c r="G11" s="5"/>
      <c r="H11" s="5"/>
      <c r="I11" s="5">
        <v>2388000</v>
      </c>
    </row>
    <row r="12" spans="1:9" ht="12.75">
      <c r="A12" t="s">
        <v>15</v>
      </c>
      <c r="D12" s="5"/>
      <c r="E12" s="5"/>
      <c r="F12" s="5"/>
      <c r="G12" s="5"/>
      <c r="H12" s="5">
        <v>0</v>
      </c>
      <c r="I12" s="5">
        <v>0</v>
      </c>
    </row>
    <row r="13" spans="1:9" ht="13.5" thickBot="1">
      <c r="A13" s="1" t="s">
        <v>16</v>
      </c>
      <c r="B13" s="1"/>
      <c r="D13" s="9">
        <f>SUM(D7:D12)</f>
        <v>7500000</v>
      </c>
      <c r="E13" s="9">
        <f>SUM(E7:E12)</f>
        <v>57500000</v>
      </c>
      <c r="F13" s="9">
        <f>SUM(F7:F12)</f>
        <v>57500000</v>
      </c>
      <c r="G13" s="9">
        <f>SUM(G7:G12)</f>
        <v>57500000</v>
      </c>
      <c r="H13" s="9">
        <f>+H27</f>
        <v>148300682.5</v>
      </c>
      <c r="I13" s="9">
        <f>+I27</f>
        <v>148300682.5</v>
      </c>
    </row>
    <row r="14" spans="4:9" ht="13.5" thickTop="1">
      <c r="D14" s="5"/>
      <c r="E14" s="5"/>
      <c r="F14" s="5"/>
      <c r="G14" s="5"/>
      <c r="H14" s="5"/>
      <c r="I14" s="5"/>
    </row>
    <row r="15" spans="1:9" ht="18">
      <c r="A15" s="2" t="s">
        <v>4</v>
      </c>
      <c r="B15" s="2"/>
      <c r="D15" s="5"/>
      <c r="E15" s="5"/>
      <c r="F15" s="5"/>
      <c r="G15" s="5"/>
      <c r="H15" s="5"/>
      <c r="I15" s="5"/>
    </row>
    <row r="16" spans="1:9" ht="12.75">
      <c r="A16" t="s">
        <v>6</v>
      </c>
      <c r="D16" s="5">
        <v>0</v>
      </c>
      <c r="E16" s="5">
        <f>+D16</f>
        <v>0</v>
      </c>
      <c r="F16" s="5">
        <f>+E16</f>
        <v>0</v>
      </c>
      <c r="G16" s="5">
        <f>+F16</f>
        <v>0</v>
      </c>
      <c r="H16" s="5">
        <f>+G16</f>
        <v>0</v>
      </c>
      <c r="I16" s="5">
        <f>+H16</f>
        <v>0</v>
      </c>
    </row>
    <row r="17" spans="1:9" ht="12.75">
      <c r="A17" t="s">
        <v>7</v>
      </c>
      <c r="D17" s="5">
        <v>0</v>
      </c>
      <c r="E17" s="5">
        <f aca="true" t="shared" si="0" ref="E17:H18">+D17</f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  <c r="I17" s="5">
        <f>+H17</f>
        <v>0</v>
      </c>
    </row>
    <row r="18" spans="1:9" ht="12.75">
      <c r="A18" t="s">
        <v>8</v>
      </c>
      <c r="D18" s="5"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>+H18</f>
        <v>0</v>
      </c>
    </row>
    <row r="19" spans="1:9" ht="13.5" thickBot="1">
      <c r="A19" t="s">
        <v>17</v>
      </c>
      <c r="D19" s="6">
        <f>SUM(D16:D18)</f>
        <v>0</v>
      </c>
      <c r="E19" s="6"/>
      <c r="F19" s="6"/>
      <c r="G19" s="6"/>
      <c r="H19" s="6"/>
      <c r="I19" s="6"/>
    </row>
    <row r="20" spans="4:9" ht="13.5" thickTop="1">
      <c r="D20" s="5"/>
      <c r="E20" s="5"/>
      <c r="F20" s="5"/>
      <c r="G20" s="5"/>
      <c r="H20" s="5"/>
      <c r="I20" s="5"/>
    </row>
    <row r="21" spans="1:9" ht="18">
      <c r="A21" s="2" t="s">
        <v>5</v>
      </c>
      <c r="B21" s="2"/>
      <c r="D21" s="5"/>
      <c r="E21" s="5"/>
      <c r="F21" s="5"/>
      <c r="G21" s="5"/>
      <c r="H21" s="5"/>
      <c r="I21" s="5"/>
    </row>
    <row r="22" spans="1:9" ht="12.75">
      <c r="A22" t="s">
        <v>9</v>
      </c>
      <c r="D22" s="5">
        <v>7500000</v>
      </c>
      <c r="E22" s="5">
        <f>+D22</f>
        <v>7500000</v>
      </c>
      <c r="F22" s="5">
        <f>+E22</f>
        <v>7500000</v>
      </c>
      <c r="G22" s="5">
        <f>+F22</f>
        <v>7500000</v>
      </c>
      <c r="H22" s="5">
        <f>+G22</f>
        <v>7500000</v>
      </c>
      <c r="I22" s="5">
        <f>+H22</f>
        <v>7500000</v>
      </c>
    </row>
    <row r="23" spans="1:9" ht="12.75">
      <c r="A23" t="s">
        <v>10</v>
      </c>
      <c r="D23" s="5"/>
      <c r="E23" s="5">
        <v>50000000</v>
      </c>
      <c r="F23" s="5">
        <f aca="true" t="shared" si="1" ref="E23:H26">+E23</f>
        <v>50000000</v>
      </c>
      <c r="G23" s="5">
        <f t="shared" si="1"/>
        <v>50000000</v>
      </c>
      <c r="H23" s="5">
        <f t="shared" si="1"/>
        <v>50000000</v>
      </c>
      <c r="I23" s="5">
        <f>+H23</f>
        <v>50000000</v>
      </c>
    </row>
    <row r="24" spans="1:9" ht="12.75">
      <c r="A24" t="s">
        <v>27</v>
      </c>
      <c r="D24" s="5"/>
      <c r="E24" s="5"/>
      <c r="F24" s="5"/>
      <c r="G24" s="5"/>
      <c r="H24" s="5">
        <f>6.05*4135650</f>
        <v>25020682.5</v>
      </c>
      <c r="I24" s="5">
        <f>6.05*4135650</f>
        <v>25020682.5</v>
      </c>
    </row>
    <row r="25" spans="1:9" ht="12.75">
      <c r="A25" t="s">
        <v>28</v>
      </c>
      <c r="D25" s="5"/>
      <c r="E25" s="5">
        <f t="shared" si="1"/>
        <v>0</v>
      </c>
      <c r="F25" s="5">
        <f t="shared" si="1"/>
        <v>0</v>
      </c>
      <c r="G25" s="5">
        <f t="shared" si="1"/>
        <v>0</v>
      </c>
      <c r="H25" s="5">
        <f>6.5*10120000</f>
        <v>65780000</v>
      </c>
      <c r="I25" s="5">
        <f>6.5*10120000</f>
        <v>65780000</v>
      </c>
    </row>
    <row r="26" spans="1:9" ht="12.75">
      <c r="A26" t="s">
        <v>18</v>
      </c>
      <c r="D26" s="5"/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>+H26</f>
        <v>0</v>
      </c>
    </row>
    <row r="27" spans="1:9" ht="13.5" thickBot="1">
      <c r="A27" t="s">
        <v>19</v>
      </c>
      <c r="D27" s="6">
        <f aca="true" t="shared" si="2" ref="D27:I27">SUM(D22:D26)</f>
        <v>7500000</v>
      </c>
      <c r="E27" s="6">
        <f t="shared" si="2"/>
        <v>57500000</v>
      </c>
      <c r="F27" s="6">
        <f t="shared" si="2"/>
        <v>57500000</v>
      </c>
      <c r="G27" s="6">
        <f t="shared" si="2"/>
        <v>57500000</v>
      </c>
      <c r="H27" s="6">
        <f t="shared" si="2"/>
        <v>148300682.5</v>
      </c>
      <c r="I27" s="6">
        <f t="shared" si="2"/>
        <v>148300682.5</v>
      </c>
    </row>
    <row r="28" spans="4:9" ht="13.5" thickTop="1">
      <c r="D28" s="5"/>
      <c r="E28" s="5"/>
      <c r="F28" s="5"/>
      <c r="G28" s="5"/>
      <c r="H28" s="5"/>
      <c r="I28" s="5"/>
    </row>
    <row r="29" spans="1:9" ht="13.5" thickBot="1">
      <c r="A29" s="1" t="s">
        <v>20</v>
      </c>
      <c r="B29" s="1"/>
      <c r="C29" s="1"/>
      <c r="D29" s="9">
        <f aca="true" t="shared" si="3" ref="D29:I29">+D27+D19</f>
        <v>7500000</v>
      </c>
      <c r="E29" s="9">
        <f t="shared" si="3"/>
        <v>57500000</v>
      </c>
      <c r="F29" s="9">
        <f t="shared" si="3"/>
        <v>57500000</v>
      </c>
      <c r="G29" s="9">
        <f t="shared" si="3"/>
        <v>57500000</v>
      </c>
      <c r="H29" s="9">
        <f t="shared" si="3"/>
        <v>148300682.5</v>
      </c>
      <c r="I29" s="9">
        <f t="shared" si="3"/>
        <v>148300682.5</v>
      </c>
    </row>
    <row r="30" spans="4:9" ht="13.5" thickTop="1">
      <c r="D30" s="7"/>
      <c r="E30" s="5"/>
      <c r="F30" s="5"/>
      <c r="G30" s="5"/>
      <c r="H30" s="5"/>
      <c r="I30" s="5"/>
    </row>
    <row r="31" spans="1:9" ht="12.75">
      <c r="A31" s="10" t="s">
        <v>29</v>
      </c>
      <c r="B31" s="10"/>
      <c r="D31" s="5"/>
      <c r="E31" s="5"/>
      <c r="F31" s="5"/>
      <c r="G31" s="5"/>
      <c r="H31" s="5"/>
      <c r="I31" s="5"/>
    </row>
    <row r="32" spans="1:10" ht="12.75">
      <c r="A32" t="s">
        <v>30</v>
      </c>
      <c r="D32" s="5">
        <v>15000000</v>
      </c>
      <c r="E32" s="5">
        <f>+D32</f>
        <v>15000000</v>
      </c>
      <c r="F32" s="5">
        <f>+E32</f>
        <v>15000000</v>
      </c>
      <c r="G32" s="5">
        <f>+F32</f>
        <v>15000000</v>
      </c>
      <c r="H32" s="5">
        <f>+G32</f>
        <v>15000000</v>
      </c>
      <c r="I32" s="5">
        <f>+H32</f>
        <v>15000000</v>
      </c>
      <c r="J32" s="12">
        <f>+H32/$H$36</f>
        <v>0.33893977379159496</v>
      </c>
    </row>
    <row r="33" spans="1:10" ht="12.75">
      <c r="A33" t="s">
        <v>10</v>
      </c>
      <c r="D33" s="5"/>
      <c r="E33" s="5">
        <v>15000000</v>
      </c>
      <c r="F33" s="5">
        <f>+E33</f>
        <v>15000000</v>
      </c>
      <c r="G33" s="5">
        <f>+F33</f>
        <v>15000000</v>
      </c>
      <c r="H33" s="5">
        <f>+G33</f>
        <v>15000000</v>
      </c>
      <c r="I33" s="5">
        <f>+H33</f>
        <v>15000000</v>
      </c>
      <c r="J33" s="12">
        <f>+H33/$H$36</f>
        <v>0.33893977379159496</v>
      </c>
    </row>
    <row r="34" spans="1:10" ht="12.75">
      <c r="A34" t="s">
        <v>31</v>
      </c>
      <c r="D34" s="5"/>
      <c r="E34" s="5"/>
      <c r="F34" s="5"/>
      <c r="G34" s="5"/>
      <c r="H34" s="5">
        <v>4135650</v>
      </c>
      <c r="I34" s="5">
        <v>4135650</v>
      </c>
      <c r="J34" s="12">
        <f>+H34/$H$36</f>
        <v>0.09344908503208064</v>
      </c>
    </row>
    <row r="35" spans="1:10" ht="12.75">
      <c r="A35" t="s">
        <v>32</v>
      </c>
      <c r="D35" s="5"/>
      <c r="E35" s="5"/>
      <c r="F35" s="5"/>
      <c r="G35" s="5"/>
      <c r="H35" s="5">
        <v>10120000</v>
      </c>
      <c r="I35" s="5">
        <v>10120000</v>
      </c>
      <c r="J35" s="12">
        <f>+H35/$H$36</f>
        <v>0.2286713673847294</v>
      </c>
    </row>
    <row r="36" spans="1:10" ht="13.5" thickBot="1">
      <c r="A36" t="s">
        <v>33</v>
      </c>
      <c r="D36" s="6">
        <f aca="true" t="shared" si="4" ref="D36:I36">SUM(D32:D35)</f>
        <v>15000000</v>
      </c>
      <c r="E36" s="6">
        <f t="shared" si="4"/>
        <v>30000000</v>
      </c>
      <c r="F36" s="6">
        <f t="shared" si="4"/>
        <v>30000000</v>
      </c>
      <c r="G36" s="6">
        <f t="shared" si="4"/>
        <v>30000000</v>
      </c>
      <c r="H36" s="6">
        <f t="shared" si="4"/>
        <v>44255650</v>
      </c>
      <c r="I36" s="6">
        <f t="shared" si="4"/>
        <v>44255650</v>
      </c>
      <c r="J36" s="13">
        <f>+H36/$H$36</f>
        <v>1</v>
      </c>
    </row>
    <row r="37" ht="13.5" thickTop="1"/>
    <row r="38" spans="1:5" ht="20.25">
      <c r="A38" s="8" t="s">
        <v>0</v>
      </c>
      <c r="D38" s="11"/>
      <c r="E38" s="11"/>
    </row>
    <row r="39" ht="12.75">
      <c r="A39" t="s">
        <v>1</v>
      </c>
    </row>
    <row r="41" spans="2:10" ht="16.5" thickBot="1">
      <c r="B41" s="14"/>
      <c r="D41" s="57" t="s">
        <v>34</v>
      </c>
      <c r="E41" s="57"/>
      <c r="F41" s="57"/>
      <c r="G41" s="57"/>
      <c r="H41" s="57"/>
      <c r="I41" s="57"/>
      <c r="J41" s="58"/>
    </row>
    <row r="42" spans="2:10" ht="26.25" thickBot="1">
      <c r="B42" s="3" t="s">
        <v>41</v>
      </c>
      <c r="D42" s="3" t="s">
        <v>37</v>
      </c>
      <c r="E42" s="3" t="s">
        <v>35</v>
      </c>
      <c r="F42" s="3" t="s">
        <v>38</v>
      </c>
      <c r="G42" s="3" t="s">
        <v>39</v>
      </c>
      <c r="H42" s="4" t="s">
        <v>40</v>
      </c>
      <c r="I42" s="4"/>
      <c r="J42" s="4" t="s">
        <v>36</v>
      </c>
    </row>
    <row r="43" spans="1:9" ht="18">
      <c r="A43" s="2" t="s">
        <v>3</v>
      </c>
      <c r="B43" s="5"/>
      <c r="D43" s="5"/>
      <c r="E43" s="5"/>
      <c r="F43" s="5"/>
      <c r="G43" s="5"/>
      <c r="H43" s="5"/>
      <c r="I43" s="5"/>
    </row>
    <row r="44" spans="1:10" ht="12.75">
      <c r="A44" t="s">
        <v>11</v>
      </c>
      <c r="B44" s="5">
        <f aca="true" t="shared" si="5" ref="B44:B49">+I7</f>
        <v>130382682.5</v>
      </c>
      <c r="D44" s="5">
        <f>+D50-SUM(D45:D48)</f>
        <v>127782682.5</v>
      </c>
      <c r="E44" s="5">
        <f>+E50-SUM(E45:E48)</f>
        <v>124182682.5</v>
      </c>
      <c r="F44" s="5">
        <f>+F50-SUM(F45:F48)</f>
        <v>119682682.5</v>
      </c>
      <c r="G44" s="5">
        <f>+G66-G45-G46-G47-G48</f>
        <v>422707682.5</v>
      </c>
      <c r="H44" s="5">
        <f>+H50-SUM(H45:H49)</f>
        <v>412207682.5</v>
      </c>
      <c r="I44" s="5"/>
      <c r="J44" s="5">
        <f>+J50-SUM(J45:J49)</f>
        <v>206807682.5</v>
      </c>
    </row>
    <row r="45" spans="1:12" ht="12.75">
      <c r="A45" t="s">
        <v>13</v>
      </c>
      <c r="B45" s="5">
        <f t="shared" si="5"/>
        <v>6500000</v>
      </c>
      <c r="D45" s="5">
        <f>+B45</f>
        <v>6500000</v>
      </c>
      <c r="E45" s="5">
        <f>+D45</f>
        <v>6500000</v>
      </c>
      <c r="F45" s="5">
        <f>+E45</f>
        <v>6500000</v>
      </c>
      <c r="G45" s="5">
        <f>+F45</f>
        <v>6500000</v>
      </c>
      <c r="H45" s="5">
        <f>+G45</f>
        <v>6500000</v>
      </c>
      <c r="I45" s="5"/>
      <c r="J45" s="16">
        <f>+H45+168000000</f>
        <v>174500000</v>
      </c>
      <c r="L45" s="34" t="s">
        <v>42</v>
      </c>
    </row>
    <row r="46" spans="1:12" ht="12.75">
      <c r="A46" t="s">
        <v>26</v>
      </c>
      <c r="B46" s="5">
        <f t="shared" si="5"/>
        <v>2300000</v>
      </c>
      <c r="D46" s="5">
        <f>+B46+2600000</f>
        <v>4900000</v>
      </c>
      <c r="E46" s="5">
        <f>+D46+3600000</f>
        <v>8500000</v>
      </c>
      <c r="F46" s="5">
        <f>+E46+4500000</f>
        <v>13000000</v>
      </c>
      <c r="G46" s="5">
        <f>+F46</f>
        <v>13000000</v>
      </c>
      <c r="H46" s="5">
        <f>+G46+8000000+2500000</f>
        <v>23500000</v>
      </c>
      <c r="I46" s="5"/>
      <c r="J46" s="16">
        <f>+H46</f>
        <v>23500000</v>
      </c>
      <c r="L46" s="33"/>
    </row>
    <row r="47" spans="1:12" ht="12.75">
      <c r="A47" t="s">
        <v>14</v>
      </c>
      <c r="B47" s="5">
        <f t="shared" si="5"/>
        <v>6730000</v>
      </c>
      <c r="D47" s="5">
        <f>+B47</f>
        <v>6730000</v>
      </c>
      <c r="E47" s="5">
        <f>+D47</f>
        <v>6730000</v>
      </c>
      <c r="F47" s="5">
        <f>+E47</f>
        <v>6730000</v>
      </c>
      <c r="G47" s="5">
        <f>+F47</f>
        <v>6730000</v>
      </c>
      <c r="H47" s="5">
        <f>+G47</f>
        <v>6730000</v>
      </c>
      <c r="I47" s="5"/>
      <c r="J47" s="16">
        <f>+H47+28000000</f>
        <v>34730000</v>
      </c>
      <c r="L47" s="34" t="s">
        <v>44</v>
      </c>
    </row>
    <row r="48" spans="1:12" ht="12.75">
      <c r="A48" t="s">
        <v>12</v>
      </c>
      <c r="B48" s="5">
        <f t="shared" si="5"/>
        <v>2388000</v>
      </c>
      <c r="D48" s="5">
        <f>+B48</f>
        <v>2388000</v>
      </c>
      <c r="E48" s="5">
        <f>+D48</f>
        <v>2388000</v>
      </c>
      <c r="F48" s="5">
        <f>+E48</f>
        <v>2388000</v>
      </c>
      <c r="G48" s="5">
        <f>+F48</f>
        <v>2388000</v>
      </c>
      <c r="H48" s="5">
        <f>+G48</f>
        <v>2388000</v>
      </c>
      <c r="I48" s="5"/>
      <c r="J48" s="16">
        <f>+H48+9400000</f>
        <v>11788000</v>
      </c>
      <c r="L48" s="34" t="s">
        <v>43</v>
      </c>
    </row>
    <row r="49" spans="1:9" ht="12.75">
      <c r="A49" t="s">
        <v>15</v>
      </c>
      <c r="B49" s="5">
        <f t="shared" si="5"/>
        <v>0</v>
      </c>
      <c r="D49" s="5">
        <v>0</v>
      </c>
      <c r="E49" s="5"/>
      <c r="F49" s="5"/>
      <c r="G49" s="5"/>
      <c r="H49" s="5"/>
      <c r="I49" s="5"/>
    </row>
    <row r="50" spans="1:10" ht="13.5" thickBot="1">
      <c r="A50" s="1" t="s">
        <v>16</v>
      </c>
      <c r="B50" s="9">
        <f>SUM(B43:B49)</f>
        <v>148300682.5</v>
      </c>
      <c r="D50" s="9">
        <f>+B50</f>
        <v>148300682.5</v>
      </c>
      <c r="E50" s="9">
        <f>+D50</f>
        <v>148300682.5</v>
      </c>
      <c r="F50" s="9">
        <f>+E50</f>
        <v>148300682.5</v>
      </c>
      <c r="G50" s="9">
        <f>SUM(G44:G49)</f>
        <v>451325682.5</v>
      </c>
      <c r="H50" s="9">
        <f>+G50</f>
        <v>451325682.5</v>
      </c>
      <c r="I50" s="9"/>
      <c r="J50" s="9">
        <f>+H50</f>
        <v>451325682.5</v>
      </c>
    </row>
    <row r="51" spans="2:9" ht="13.5" thickTop="1">
      <c r="B51" s="5"/>
      <c r="D51" s="5"/>
      <c r="E51" s="5"/>
      <c r="F51" s="5"/>
      <c r="G51" s="5"/>
      <c r="H51" s="5"/>
      <c r="I51" s="5"/>
    </row>
    <row r="52" spans="1:9" ht="18">
      <c r="A52" s="2" t="s">
        <v>4</v>
      </c>
      <c r="B52" s="5"/>
      <c r="D52" s="5"/>
      <c r="E52" s="5"/>
      <c r="F52" s="5"/>
      <c r="G52" s="5"/>
      <c r="H52" s="5"/>
      <c r="I52" s="5"/>
    </row>
    <row r="53" spans="1:10" ht="12.75">
      <c r="A53" t="s">
        <v>6</v>
      </c>
      <c r="B53" s="5">
        <v>0</v>
      </c>
      <c r="D53" s="5">
        <v>0</v>
      </c>
      <c r="E53" s="5">
        <f aca="true" t="shared" si="6" ref="E53:H55">+D53</f>
        <v>0</v>
      </c>
      <c r="F53" s="5">
        <f t="shared" si="6"/>
        <v>0</v>
      </c>
      <c r="G53" s="5">
        <f t="shared" si="6"/>
        <v>0</v>
      </c>
      <c r="H53" s="5">
        <f t="shared" si="6"/>
        <v>0</v>
      </c>
      <c r="I53" s="5"/>
      <c r="J53" s="5">
        <f>+H53</f>
        <v>0</v>
      </c>
    </row>
    <row r="54" spans="1:10" ht="12.75">
      <c r="A54" t="s">
        <v>7</v>
      </c>
      <c r="B54" s="5">
        <v>0</v>
      </c>
      <c r="D54" s="5">
        <v>0</v>
      </c>
      <c r="E54" s="5">
        <f t="shared" si="6"/>
        <v>0</v>
      </c>
      <c r="F54" s="5">
        <f t="shared" si="6"/>
        <v>0</v>
      </c>
      <c r="G54" s="5">
        <f t="shared" si="6"/>
        <v>0</v>
      </c>
      <c r="H54" s="5">
        <f t="shared" si="6"/>
        <v>0</v>
      </c>
      <c r="I54" s="5"/>
      <c r="J54" s="5">
        <f>+H54</f>
        <v>0</v>
      </c>
    </row>
    <row r="55" spans="1:10" ht="12.75">
      <c r="A55" t="s">
        <v>8</v>
      </c>
      <c r="B55" s="5">
        <v>0</v>
      </c>
      <c r="D55" s="5">
        <v>0</v>
      </c>
      <c r="E55" s="5">
        <f t="shared" si="6"/>
        <v>0</v>
      </c>
      <c r="F55" s="5">
        <f t="shared" si="6"/>
        <v>0</v>
      </c>
      <c r="G55" s="5">
        <f t="shared" si="6"/>
        <v>0</v>
      </c>
      <c r="H55" s="5">
        <f t="shared" si="6"/>
        <v>0</v>
      </c>
      <c r="I55" s="5"/>
      <c r="J55" s="5">
        <f>+H55</f>
        <v>0</v>
      </c>
    </row>
    <row r="56" spans="1:10" ht="13.5" thickBot="1">
      <c r="A56" t="s">
        <v>17</v>
      </c>
      <c r="B56" s="6"/>
      <c r="D56" s="6">
        <f aca="true" t="shared" si="7" ref="D56:J56">SUM(D52:D55)</f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/>
      <c r="J56" s="6">
        <f t="shared" si="7"/>
        <v>0</v>
      </c>
    </row>
    <row r="57" spans="2:9" ht="13.5" thickTop="1">
      <c r="B57" s="5"/>
      <c r="D57" s="5"/>
      <c r="E57" s="5"/>
      <c r="F57" s="5"/>
      <c r="G57" s="5"/>
      <c r="H57" s="5"/>
      <c r="I57" s="5"/>
    </row>
    <row r="58" spans="1:9" ht="18">
      <c r="A58" s="2" t="s">
        <v>5</v>
      </c>
      <c r="B58" s="5"/>
      <c r="D58" s="5"/>
      <c r="E58" s="5"/>
      <c r="F58" s="5"/>
      <c r="G58" s="5"/>
      <c r="H58" s="5"/>
      <c r="I58" s="5"/>
    </row>
    <row r="59" spans="1:10" ht="12.75">
      <c r="A59" t="s">
        <v>9</v>
      </c>
      <c r="B59" s="5">
        <f>+H22</f>
        <v>7500000</v>
      </c>
      <c r="D59" s="5">
        <f>+B59</f>
        <v>7500000</v>
      </c>
      <c r="E59" s="5">
        <f aca="true" t="shared" si="8" ref="E59:H61">+D59</f>
        <v>7500000</v>
      </c>
      <c r="F59" s="5">
        <f t="shared" si="8"/>
        <v>7500000</v>
      </c>
      <c r="G59" s="5">
        <f t="shared" si="8"/>
        <v>7500000</v>
      </c>
      <c r="H59" s="5">
        <f t="shared" si="8"/>
        <v>7500000</v>
      </c>
      <c r="I59" s="5"/>
      <c r="J59" s="16">
        <f>+H59</f>
        <v>7500000</v>
      </c>
    </row>
    <row r="60" spans="1:10" ht="12.75">
      <c r="A60" t="s">
        <v>10</v>
      </c>
      <c r="B60" s="5">
        <f>+H23</f>
        <v>50000000</v>
      </c>
      <c r="D60" s="5">
        <f>+B60</f>
        <v>50000000</v>
      </c>
      <c r="E60" s="5">
        <f t="shared" si="8"/>
        <v>50000000</v>
      </c>
      <c r="F60" s="5">
        <f t="shared" si="8"/>
        <v>50000000</v>
      </c>
      <c r="G60" s="5">
        <f t="shared" si="8"/>
        <v>50000000</v>
      </c>
      <c r="H60" s="5">
        <f t="shared" si="8"/>
        <v>50000000</v>
      </c>
      <c r="I60" s="5"/>
      <c r="J60" s="16">
        <f>+H60</f>
        <v>50000000</v>
      </c>
    </row>
    <row r="61" spans="1:10" ht="12.75">
      <c r="A61" t="s">
        <v>27</v>
      </c>
      <c r="B61" s="5">
        <f>+H24</f>
        <v>25020682.5</v>
      </c>
      <c r="D61" s="5">
        <f>+B61</f>
        <v>25020682.5</v>
      </c>
      <c r="E61" s="5">
        <f t="shared" si="8"/>
        <v>25020682.5</v>
      </c>
      <c r="F61" s="5">
        <f t="shared" si="8"/>
        <v>25020682.5</v>
      </c>
      <c r="G61" s="5">
        <f t="shared" si="8"/>
        <v>25020682.5</v>
      </c>
      <c r="H61" s="5">
        <f t="shared" si="8"/>
        <v>25020682.5</v>
      </c>
      <c r="I61" s="5"/>
      <c r="J61" s="16">
        <f>+H61</f>
        <v>25020682.5</v>
      </c>
    </row>
    <row r="62" spans="1:10" ht="12.75">
      <c r="A62" t="s">
        <v>28</v>
      </c>
      <c r="B62" s="5">
        <f>+H25</f>
        <v>65780000</v>
      </c>
      <c r="D62" s="5">
        <f>+B62</f>
        <v>65780000</v>
      </c>
      <c r="E62" s="5">
        <f>+D62</f>
        <v>65780000</v>
      </c>
      <c r="F62" s="5">
        <f>+E62</f>
        <v>65780000</v>
      </c>
      <c r="G62" s="5">
        <f>+F62+(19550000*15.5)</f>
        <v>368805000</v>
      </c>
      <c r="H62" s="5">
        <f>+G62</f>
        <v>368805000</v>
      </c>
      <c r="I62" s="5"/>
      <c r="J62" s="16">
        <f>+H62</f>
        <v>368805000</v>
      </c>
    </row>
    <row r="63" spans="1:9" ht="12.75">
      <c r="A63" t="s">
        <v>18</v>
      </c>
      <c r="B63" s="5">
        <f>+H26</f>
        <v>0</v>
      </c>
      <c r="D63" s="5"/>
      <c r="E63" s="5"/>
      <c r="F63" s="5"/>
      <c r="G63" s="5"/>
      <c r="H63" s="5"/>
      <c r="I63" s="5"/>
    </row>
    <row r="64" spans="1:10" ht="13.5" thickBot="1">
      <c r="A64" t="s">
        <v>19</v>
      </c>
      <c r="B64" s="6">
        <f>SUM(B59:B63)</f>
        <v>148300682.5</v>
      </c>
      <c r="D64" s="6">
        <f aca="true" t="shared" si="9" ref="D64:J64">SUM(D59:D63)</f>
        <v>148300682.5</v>
      </c>
      <c r="E64" s="6">
        <f t="shared" si="9"/>
        <v>148300682.5</v>
      </c>
      <c r="F64" s="6">
        <f t="shared" si="9"/>
        <v>148300682.5</v>
      </c>
      <c r="G64" s="6">
        <f t="shared" si="9"/>
        <v>451325682.5</v>
      </c>
      <c r="H64" s="6">
        <f t="shared" si="9"/>
        <v>451325682.5</v>
      </c>
      <c r="I64" s="6"/>
      <c r="J64" s="6">
        <f t="shared" si="9"/>
        <v>451325682.5</v>
      </c>
    </row>
    <row r="65" spans="2:10" ht="13.5" thickTop="1">
      <c r="B65" s="5"/>
      <c r="D65" s="5"/>
      <c r="E65" s="5"/>
      <c r="F65" s="5"/>
      <c r="G65" s="5"/>
      <c r="H65" s="5"/>
      <c r="I65" s="5"/>
      <c r="J65" s="5"/>
    </row>
    <row r="66" spans="1:10" ht="13.5" thickBot="1">
      <c r="A66" s="1" t="s">
        <v>20</v>
      </c>
      <c r="B66" s="9">
        <f>+B64+B56</f>
        <v>148300682.5</v>
      </c>
      <c r="C66" s="1"/>
      <c r="D66" s="9">
        <f aca="true" t="shared" si="10" ref="D66:J66">+D64+D56</f>
        <v>148300682.5</v>
      </c>
      <c r="E66" s="9">
        <f t="shared" si="10"/>
        <v>148300682.5</v>
      </c>
      <c r="F66" s="9">
        <f t="shared" si="10"/>
        <v>148300682.5</v>
      </c>
      <c r="G66" s="9">
        <f t="shared" si="10"/>
        <v>451325682.5</v>
      </c>
      <c r="H66" s="9">
        <f t="shared" si="10"/>
        <v>451325682.5</v>
      </c>
      <c r="I66" s="9"/>
      <c r="J66" s="9">
        <f t="shared" si="10"/>
        <v>451325682.5</v>
      </c>
    </row>
    <row r="67" spans="2:9" ht="13.5" thickTop="1">
      <c r="B67" s="7"/>
      <c r="D67" s="7"/>
      <c r="E67" s="5"/>
      <c r="F67" s="5"/>
      <c r="G67" s="5"/>
      <c r="H67" s="5"/>
      <c r="I67" s="5"/>
    </row>
    <row r="68" spans="1:9" ht="12.75">
      <c r="A68" s="10"/>
      <c r="B68" s="7"/>
      <c r="C68" s="15"/>
      <c r="D68" s="7"/>
      <c r="E68" s="7"/>
      <c r="F68" s="7"/>
      <c r="G68" s="7"/>
      <c r="H68" s="7"/>
      <c r="I68" s="7"/>
    </row>
    <row r="69" spans="2:9" ht="12.75">
      <c r="B69" s="7"/>
      <c r="C69" s="15"/>
      <c r="D69" s="7"/>
      <c r="E69" s="7"/>
      <c r="F69" s="7"/>
      <c r="G69" s="7"/>
      <c r="H69" s="7"/>
      <c r="I69" s="7"/>
    </row>
    <row r="70" spans="1:5" ht="20.25">
      <c r="A70" s="8" t="s">
        <v>0</v>
      </c>
      <c r="D70" s="11"/>
      <c r="E70" s="11"/>
    </row>
    <row r="71" ht="6.75" customHeight="1"/>
    <row r="72" spans="2:8" ht="15.75">
      <c r="B72" s="60" t="s">
        <v>45</v>
      </c>
      <c r="C72" s="61"/>
      <c r="D72" s="61"/>
      <c r="E72" s="61"/>
      <c r="F72" s="61"/>
      <c r="G72" s="61"/>
      <c r="H72" s="61"/>
    </row>
    <row r="73" spans="2:8" ht="26.25" thickBot="1">
      <c r="B73" s="3" t="s">
        <v>46</v>
      </c>
      <c r="D73" s="3" t="s">
        <v>47</v>
      </c>
      <c r="E73" s="3" t="s">
        <v>48</v>
      </c>
      <c r="F73" s="3" t="s">
        <v>49</v>
      </c>
      <c r="G73" s="3" t="s">
        <v>50</v>
      </c>
      <c r="H73" s="4" t="s">
        <v>51</v>
      </c>
    </row>
    <row r="74" spans="1:8" ht="18">
      <c r="A74" s="2" t="s">
        <v>3</v>
      </c>
      <c r="B74" s="5"/>
      <c r="D74" s="5"/>
      <c r="E74" s="5"/>
      <c r="F74" s="5"/>
      <c r="G74" s="5"/>
      <c r="H74" s="5"/>
    </row>
    <row r="75" spans="1:8" ht="19.5" customHeight="1">
      <c r="A75" t="s">
        <v>11</v>
      </c>
      <c r="B75" s="17">
        <f>+J44</f>
        <v>206807682.5</v>
      </c>
      <c r="D75" s="17"/>
      <c r="E75" s="17"/>
      <c r="F75" s="17"/>
      <c r="G75" s="17"/>
      <c r="H75" s="17"/>
    </row>
    <row r="76" spans="1:8" ht="19.5" customHeight="1">
      <c r="A76" t="s">
        <v>13</v>
      </c>
      <c r="B76" s="17">
        <f>+J45</f>
        <v>174500000</v>
      </c>
      <c r="D76" s="17"/>
      <c r="E76" s="17"/>
      <c r="F76" s="17"/>
      <c r="G76" s="17"/>
      <c r="H76" s="17"/>
    </row>
    <row r="77" spans="1:8" ht="19.5" customHeight="1">
      <c r="A77" t="s">
        <v>26</v>
      </c>
      <c r="B77" s="17">
        <f>+J46</f>
        <v>23500000</v>
      </c>
      <c r="D77" s="17"/>
      <c r="E77" s="17"/>
      <c r="F77" s="17"/>
      <c r="G77" s="17"/>
      <c r="H77" s="17"/>
    </row>
    <row r="78" spans="1:8" ht="19.5" customHeight="1">
      <c r="A78" t="s">
        <v>14</v>
      </c>
      <c r="B78" s="17">
        <f>+J47</f>
        <v>34730000</v>
      </c>
      <c r="D78" s="17"/>
      <c r="E78" s="17"/>
      <c r="F78" s="17"/>
      <c r="G78" s="17"/>
      <c r="H78" s="17"/>
    </row>
    <row r="79" spans="1:8" ht="19.5" customHeight="1" thickBot="1">
      <c r="A79" t="s">
        <v>12</v>
      </c>
      <c r="B79" s="36">
        <f>+J48</f>
        <v>11788000</v>
      </c>
      <c r="D79" s="36"/>
      <c r="E79" s="36"/>
      <c r="F79" s="36"/>
      <c r="G79" s="36"/>
      <c r="H79" s="36"/>
    </row>
    <row r="80" spans="1:8" ht="19.5" customHeight="1" thickBot="1" thickTop="1">
      <c r="A80" s="1" t="s">
        <v>16</v>
      </c>
      <c r="B80" s="38">
        <f>SUM(B74:B79)</f>
        <v>451325682.5</v>
      </c>
      <c r="D80" s="38"/>
      <c r="E80" s="38"/>
      <c r="F80" s="38"/>
      <c r="G80" s="38"/>
      <c r="H80" s="38"/>
    </row>
    <row r="81" spans="2:8" ht="6.75" customHeight="1" thickTop="1">
      <c r="B81" s="5"/>
      <c r="D81" s="5"/>
      <c r="E81" s="5"/>
      <c r="F81" s="5"/>
      <c r="G81" s="5"/>
      <c r="H81" s="5"/>
    </row>
    <row r="82" spans="1:8" ht="18">
      <c r="A82" s="2" t="s">
        <v>4</v>
      </c>
      <c r="B82" s="5"/>
      <c r="D82" s="5"/>
      <c r="E82" s="5"/>
      <c r="F82" s="5"/>
      <c r="G82" s="5"/>
      <c r="H82" s="5"/>
    </row>
    <row r="83" spans="1:8" ht="21" customHeight="1">
      <c r="A83" t="s">
        <v>6</v>
      </c>
      <c r="B83" s="17">
        <f>+J53</f>
        <v>0</v>
      </c>
      <c r="D83" s="17"/>
      <c r="E83" s="17"/>
      <c r="F83" s="17"/>
      <c r="G83" s="17"/>
      <c r="H83" s="17"/>
    </row>
    <row r="84" spans="1:8" ht="21" customHeight="1">
      <c r="A84" t="s">
        <v>7</v>
      </c>
      <c r="B84" s="17">
        <f>+J54</f>
        <v>0</v>
      </c>
      <c r="D84" s="17"/>
      <c r="E84" s="17"/>
      <c r="F84" s="17"/>
      <c r="G84" s="17"/>
      <c r="H84" s="17"/>
    </row>
    <row r="85" spans="1:8" ht="21" customHeight="1" thickBot="1">
      <c r="A85" t="s">
        <v>8</v>
      </c>
      <c r="B85" s="36">
        <f>+J55</f>
        <v>0</v>
      </c>
      <c r="D85" s="36"/>
      <c r="E85" s="36"/>
      <c r="F85" s="36"/>
      <c r="G85" s="36"/>
      <c r="H85" s="36"/>
    </row>
    <row r="86" spans="1:8" ht="21" customHeight="1" thickBot="1" thickTop="1">
      <c r="A86" t="s">
        <v>17</v>
      </c>
      <c r="B86" s="37"/>
      <c r="D86" s="37"/>
      <c r="E86" s="37"/>
      <c r="F86" s="37"/>
      <c r="G86" s="37"/>
      <c r="H86" s="37"/>
    </row>
    <row r="87" spans="2:8" ht="13.5" thickTop="1">
      <c r="B87" s="5"/>
      <c r="D87" s="5"/>
      <c r="E87" s="5"/>
      <c r="F87" s="5"/>
      <c r="G87" s="5"/>
      <c r="H87" s="5"/>
    </row>
    <row r="88" spans="1:8" ht="18">
      <c r="A88" s="2" t="s">
        <v>5</v>
      </c>
      <c r="B88" s="5"/>
      <c r="D88" s="5"/>
      <c r="E88" s="5"/>
      <c r="F88" s="5"/>
      <c r="G88" s="5"/>
      <c r="H88" s="5"/>
    </row>
    <row r="89" spans="1:8" ht="18.75" customHeight="1">
      <c r="A89" t="s">
        <v>9</v>
      </c>
      <c r="B89" s="17">
        <f>+J59</f>
        <v>7500000</v>
      </c>
      <c r="D89" s="17"/>
      <c r="E89" s="17"/>
      <c r="F89" s="17"/>
      <c r="G89" s="17"/>
      <c r="H89" s="17"/>
    </row>
    <row r="90" spans="1:8" ht="18.75" customHeight="1">
      <c r="A90" t="s">
        <v>10</v>
      </c>
      <c r="B90" s="17">
        <f>+J60</f>
        <v>50000000</v>
      </c>
      <c r="D90" s="17"/>
      <c r="E90" s="17"/>
      <c r="F90" s="17"/>
      <c r="G90" s="17"/>
      <c r="H90" s="17"/>
    </row>
    <row r="91" spans="1:8" ht="18.75" customHeight="1">
      <c r="A91" t="s">
        <v>27</v>
      </c>
      <c r="B91" s="17">
        <f>+J61</f>
        <v>25020682.5</v>
      </c>
      <c r="D91" s="17"/>
      <c r="E91" s="17"/>
      <c r="F91" s="17"/>
      <c r="G91" s="17"/>
      <c r="H91" s="17"/>
    </row>
    <row r="92" spans="1:8" ht="18.75" customHeight="1" thickBot="1">
      <c r="A92" t="s">
        <v>28</v>
      </c>
      <c r="B92" s="17">
        <f>+J62</f>
        <v>368805000</v>
      </c>
      <c r="D92" s="36"/>
      <c r="E92" s="36"/>
      <c r="F92" s="36"/>
      <c r="G92" s="36"/>
      <c r="H92" s="36"/>
    </row>
    <row r="93" spans="1:8" ht="18.75" customHeight="1" thickBot="1" thickTop="1">
      <c r="A93" t="s">
        <v>19</v>
      </c>
      <c r="B93" s="17">
        <f>SUM(B89:B92)</f>
        <v>451325682.5</v>
      </c>
      <c r="D93" s="37"/>
      <c r="E93" s="37"/>
      <c r="F93" s="37"/>
      <c r="G93" s="37"/>
      <c r="H93" s="37"/>
    </row>
    <row r="94" spans="2:8" ht="5.25" customHeight="1" thickTop="1">
      <c r="B94" s="5"/>
      <c r="D94" s="5"/>
      <c r="E94" s="5"/>
      <c r="F94" s="5"/>
      <c r="G94" s="5"/>
      <c r="H94" s="5"/>
    </row>
    <row r="95" spans="1:8" ht="18.75" customHeight="1" thickBot="1">
      <c r="A95" s="1" t="s">
        <v>20</v>
      </c>
      <c r="B95" s="9">
        <f>+B93+B86</f>
        <v>451325682.5</v>
      </c>
      <c r="C95" s="1"/>
      <c r="D95" s="35"/>
      <c r="E95" s="35"/>
      <c r="F95" s="35"/>
      <c r="G95" s="35"/>
      <c r="H95" s="35"/>
    </row>
    <row r="96" spans="2:8" ht="13.5" thickTop="1">
      <c r="B96" s="7"/>
      <c r="D96" s="7"/>
      <c r="E96" s="5"/>
      <c r="F96" s="5"/>
      <c r="G96" s="5"/>
      <c r="H96" s="5"/>
    </row>
  </sheetData>
  <mergeCells count="3">
    <mergeCell ref="D41:J41"/>
    <mergeCell ref="D4:I4"/>
    <mergeCell ref="B72:H72"/>
  </mergeCells>
  <printOptions/>
  <pageMargins left="0.28" right="0.18" top="1" bottom="1" header="0.5" footer="0.5"/>
  <pageSetup fitToHeight="1" fitToWidth="1" horizontalDpi="600" verticalDpi="600" orientation="landscape" scale="71" r:id="rId2"/>
  <rowBreaks count="2" manualBreakCount="2">
    <brk id="37" max="255" man="1"/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workbookViewId="0" topLeftCell="A1">
      <selection activeCell="L22" sqref="L22"/>
    </sheetView>
  </sheetViews>
  <sheetFormatPr defaultColWidth="9.140625" defaultRowHeight="12.75"/>
  <cols>
    <col min="1" max="1" width="39.7109375" style="0" customWidth="1"/>
    <col min="2" max="2" width="14.28125" style="0" customWidth="1"/>
    <col min="3" max="3" width="5.7109375" style="0" customWidth="1"/>
    <col min="4" max="4" width="14.00390625" style="0" customWidth="1"/>
    <col min="5" max="5" width="13.8515625" style="0" customWidth="1"/>
    <col min="6" max="6" width="13.28125" style="0" customWidth="1"/>
    <col min="7" max="7" width="14.140625" style="0" customWidth="1"/>
    <col min="8" max="8" width="13.421875" style="0" customWidth="1"/>
    <col min="9" max="9" width="13.57421875" style="0" customWidth="1"/>
    <col min="10" max="10" width="9.7109375" style="0" customWidth="1"/>
  </cols>
  <sheetData>
    <row r="1" ht="7.5" customHeight="1"/>
    <row r="2" spans="1:5" ht="20.25">
      <c r="A2" s="8" t="s">
        <v>0</v>
      </c>
      <c r="D2" s="11"/>
      <c r="E2" s="11"/>
    </row>
    <row r="3" ht="12.75">
      <c r="A3" t="s">
        <v>67</v>
      </c>
    </row>
    <row r="4" ht="6.75" customHeight="1"/>
    <row r="5" spans="2:9" ht="16.5" thickBot="1">
      <c r="B5" s="14"/>
      <c r="D5" s="62" t="s">
        <v>34</v>
      </c>
      <c r="E5" s="62"/>
      <c r="F5" s="62"/>
      <c r="G5" s="62"/>
      <c r="H5" s="62"/>
      <c r="I5" s="63"/>
    </row>
    <row r="6" spans="2:9" ht="25.5">
      <c r="B6" s="19" t="s">
        <v>41</v>
      </c>
      <c r="D6" s="20" t="s">
        <v>37</v>
      </c>
      <c r="E6" s="20" t="s">
        <v>35</v>
      </c>
      <c r="F6" s="20" t="s">
        <v>38</v>
      </c>
      <c r="G6" s="20" t="s">
        <v>39</v>
      </c>
      <c r="H6" s="32" t="s">
        <v>40</v>
      </c>
      <c r="I6" s="25" t="s">
        <v>36</v>
      </c>
    </row>
    <row r="7" spans="1:9" ht="20.25" customHeight="1">
      <c r="A7" s="2" t="s">
        <v>3</v>
      </c>
      <c r="B7" s="17"/>
      <c r="D7" s="21"/>
      <c r="E7" s="21"/>
      <c r="F7" s="21"/>
      <c r="G7" s="21"/>
      <c r="H7" s="21"/>
      <c r="I7" s="26"/>
    </row>
    <row r="8" spans="1:9" ht="20.25" customHeight="1">
      <c r="A8" t="s">
        <v>11</v>
      </c>
      <c r="B8" s="17">
        <v>130382683</v>
      </c>
      <c r="D8" s="21"/>
      <c r="E8" s="21"/>
      <c r="F8" s="21"/>
      <c r="G8" s="21"/>
      <c r="H8" s="21"/>
      <c r="I8" s="27"/>
    </row>
    <row r="9" spans="1:9" ht="20.25" customHeight="1">
      <c r="A9" t="s">
        <v>13</v>
      </c>
      <c r="B9" s="17">
        <v>6500000</v>
      </c>
      <c r="D9" s="21"/>
      <c r="E9" s="21"/>
      <c r="F9" s="21"/>
      <c r="G9" s="21"/>
      <c r="H9" s="21"/>
      <c r="I9" s="28"/>
    </row>
    <row r="10" spans="1:9" ht="20.25" customHeight="1">
      <c r="A10" t="s">
        <v>26</v>
      </c>
      <c r="B10" s="17">
        <v>2300000</v>
      </c>
      <c r="D10" s="21"/>
      <c r="E10" s="21"/>
      <c r="F10" s="21"/>
      <c r="G10" s="21"/>
      <c r="H10" s="21"/>
      <c r="I10" s="28"/>
    </row>
    <row r="11" spans="1:9" ht="20.25" customHeight="1">
      <c r="A11" t="s">
        <v>14</v>
      </c>
      <c r="B11" s="17">
        <v>6730000</v>
      </c>
      <c r="D11" s="21"/>
      <c r="E11" s="21"/>
      <c r="F11" s="21"/>
      <c r="G11" s="21"/>
      <c r="H11" s="21"/>
      <c r="I11" s="28"/>
    </row>
    <row r="12" spans="1:9" ht="20.25" customHeight="1">
      <c r="A12" t="s">
        <v>12</v>
      </c>
      <c r="B12" s="17">
        <v>2388000</v>
      </c>
      <c r="D12" s="21"/>
      <c r="E12" s="21"/>
      <c r="F12" s="21"/>
      <c r="G12" s="21"/>
      <c r="H12" s="21"/>
      <c r="I12" s="28"/>
    </row>
    <row r="13" spans="1:9" ht="20.25" customHeight="1">
      <c r="A13" t="s">
        <v>15</v>
      </c>
      <c r="B13" s="17">
        <v>0</v>
      </c>
      <c r="D13" s="21"/>
      <c r="E13" s="21"/>
      <c r="F13" s="21"/>
      <c r="G13" s="21"/>
      <c r="H13" s="21"/>
      <c r="I13" s="26"/>
    </row>
    <row r="14" spans="1:9" ht="20.25" customHeight="1" thickBot="1">
      <c r="A14" s="1" t="s">
        <v>16</v>
      </c>
      <c r="B14" s="18">
        <f>SUM(B8:B13)</f>
        <v>148300683</v>
      </c>
      <c r="D14" s="22"/>
      <c r="E14" s="22"/>
      <c r="F14" s="22"/>
      <c r="G14" s="22"/>
      <c r="H14" s="22"/>
      <c r="I14" s="29"/>
    </row>
    <row r="15" spans="2:9" ht="15" customHeight="1" thickTop="1">
      <c r="B15" s="17"/>
      <c r="D15" s="23"/>
      <c r="E15" s="23"/>
      <c r="F15" s="23"/>
      <c r="G15" s="23"/>
      <c r="H15" s="23"/>
      <c r="I15" s="30"/>
    </row>
    <row r="16" spans="1:9" ht="20.25" customHeight="1">
      <c r="A16" s="2" t="s">
        <v>4</v>
      </c>
      <c r="B16" s="17"/>
      <c r="D16" s="21"/>
      <c r="E16" s="21"/>
      <c r="F16" s="21"/>
      <c r="G16" s="21"/>
      <c r="H16" s="21"/>
      <c r="I16" s="26"/>
    </row>
    <row r="17" spans="1:9" ht="20.25" customHeight="1">
      <c r="A17" t="s">
        <v>6</v>
      </c>
      <c r="B17" s="17">
        <v>0</v>
      </c>
      <c r="D17" s="21"/>
      <c r="E17" s="21"/>
      <c r="F17" s="21"/>
      <c r="G17" s="21"/>
      <c r="H17" s="21"/>
      <c r="I17" s="27"/>
    </row>
    <row r="18" spans="1:9" ht="20.25" customHeight="1">
      <c r="A18" t="s">
        <v>7</v>
      </c>
      <c r="B18" s="17">
        <v>0</v>
      </c>
      <c r="D18" s="21"/>
      <c r="E18" s="21"/>
      <c r="F18" s="21"/>
      <c r="G18" s="21"/>
      <c r="H18" s="21"/>
      <c r="I18" s="27"/>
    </row>
    <row r="19" spans="1:9" ht="20.25" customHeight="1">
      <c r="A19" t="s">
        <v>8</v>
      </c>
      <c r="B19" s="17">
        <v>0</v>
      </c>
      <c r="D19" s="21"/>
      <c r="E19" s="21"/>
      <c r="F19" s="21"/>
      <c r="G19" s="21"/>
      <c r="H19" s="21"/>
      <c r="I19" s="27"/>
    </row>
    <row r="20" spans="1:9" ht="20.25" customHeight="1">
      <c r="A20" t="s">
        <v>17</v>
      </c>
      <c r="B20" s="17">
        <f>SUM(B17:B19)</f>
        <v>0</v>
      </c>
      <c r="D20" s="21"/>
      <c r="E20" s="21"/>
      <c r="F20" s="21"/>
      <c r="G20" s="21"/>
      <c r="H20" s="21"/>
      <c r="I20" s="27"/>
    </row>
    <row r="21" spans="2:9" ht="20.25" customHeight="1">
      <c r="B21" s="17"/>
      <c r="D21" s="21"/>
      <c r="E21" s="21"/>
      <c r="F21" s="21"/>
      <c r="G21" s="21"/>
      <c r="H21" s="21"/>
      <c r="I21" s="26"/>
    </row>
    <row r="22" spans="1:9" ht="20.25" customHeight="1">
      <c r="A22" s="2" t="s">
        <v>5</v>
      </c>
      <c r="B22" s="17"/>
      <c r="D22" s="21"/>
      <c r="E22" s="21"/>
      <c r="F22" s="21"/>
      <c r="G22" s="21"/>
      <c r="H22" s="21"/>
      <c r="I22" s="26"/>
    </row>
    <row r="23" spans="1:9" ht="20.25" customHeight="1">
      <c r="A23" t="s">
        <v>9</v>
      </c>
      <c r="B23" s="17">
        <v>7500000</v>
      </c>
      <c r="D23" s="21"/>
      <c r="E23" s="21"/>
      <c r="F23" s="21"/>
      <c r="G23" s="21"/>
      <c r="H23" s="21"/>
      <c r="I23" s="28"/>
    </row>
    <row r="24" spans="1:9" ht="20.25" customHeight="1">
      <c r="A24" t="s">
        <v>10</v>
      </c>
      <c r="B24" s="17">
        <v>50000000</v>
      </c>
      <c r="D24" s="21"/>
      <c r="E24" s="21"/>
      <c r="F24" s="21"/>
      <c r="G24" s="21"/>
      <c r="H24" s="21"/>
      <c r="I24" s="28"/>
    </row>
    <row r="25" spans="1:9" ht="20.25" customHeight="1">
      <c r="A25" t="s">
        <v>27</v>
      </c>
      <c r="B25" s="17">
        <v>25020682.5</v>
      </c>
      <c r="D25" s="21"/>
      <c r="E25" s="21"/>
      <c r="F25" s="21"/>
      <c r="G25" s="21"/>
      <c r="H25" s="21"/>
      <c r="I25" s="28"/>
    </row>
    <row r="26" spans="1:9" ht="20.25" customHeight="1">
      <c r="A26" t="s">
        <v>28</v>
      </c>
      <c r="B26" s="17">
        <v>65780000</v>
      </c>
      <c r="D26" s="21"/>
      <c r="E26" s="21"/>
      <c r="F26" s="21"/>
      <c r="G26" s="21"/>
      <c r="H26" s="21"/>
      <c r="I26" s="28"/>
    </row>
    <row r="27" spans="1:9" ht="20.25" customHeight="1">
      <c r="A27" t="s">
        <v>18</v>
      </c>
      <c r="B27" s="17">
        <v>0</v>
      </c>
      <c r="D27" s="21"/>
      <c r="E27" s="21"/>
      <c r="F27" s="21"/>
      <c r="G27" s="21"/>
      <c r="H27" s="21"/>
      <c r="I27" s="26"/>
    </row>
    <row r="28" spans="1:9" ht="20.25" customHeight="1">
      <c r="A28" t="s">
        <v>19</v>
      </c>
      <c r="B28" s="17">
        <f>SUM(B23:B27)</f>
        <v>148300682.5</v>
      </c>
      <c r="D28" s="21"/>
      <c r="E28" s="21"/>
      <c r="F28" s="21"/>
      <c r="G28" s="21"/>
      <c r="H28" s="21"/>
      <c r="I28" s="27"/>
    </row>
    <row r="29" spans="2:9" ht="12.75" customHeight="1">
      <c r="B29" s="17"/>
      <c r="D29" s="21"/>
      <c r="E29" s="21"/>
      <c r="F29" s="21"/>
      <c r="G29" s="21"/>
      <c r="H29" s="21"/>
      <c r="I29" s="27"/>
    </row>
    <row r="30" spans="1:9" ht="20.25" customHeight="1" thickBot="1">
      <c r="A30" s="1" t="s">
        <v>20</v>
      </c>
      <c r="B30" s="18">
        <f>+B28+B20</f>
        <v>148300682.5</v>
      </c>
      <c r="C30" s="1"/>
      <c r="D30" s="24"/>
      <c r="E30" s="24"/>
      <c r="F30" s="24"/>
      <c r="G30" s="24"/>
      <c r="H30" s="24"/>
      <c r="I30" s="31"/>
    </row>
    <row r="31" spans="2:8" ht="20.25" customHeight="1">
      <c r="B31" s="7"/>
      <c r="D31" s="7"/>
      <c r="E31" s="5"/>
      <c r="F31" s="5"/>
      <c r="G31" s="5"/>
      <c r="H31" s="5"/>
    </row>
    <row r="32" spans="1:8" ht="12.75">
      <c r="A32" s="10"/>
      <c r="B32" s="7"/>
      <c r="C32" s="15"/>
      <c r="D32" s="7"/>
      <c r="E32" s="7"/>
      <c r="F32" s="7"/>
      <c r="G32" s="7"/>
      <c r="H32" s="7"/>
    </row>
    <row r="33" spans="2:8" ht="12.75">
      <c r="B33" s="7"/>
      <c r="C33" s="15"/>
      <c r="D33" s="7"/>
      <c r="E33" s="7"/>
      <c r="F33" s="7"/>
      <c r="G33" s="7"/>
      <c r="H33" s="7"/>
    </row>
  </sheetData>
  <mergeCells count="1">
    <mergeCell ref="D5:I5"/>
  </mergeCells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8" sqref="J38"/>
    </sheetView>
  </sheetViews>
  <sheetFormatPr defaultColWidth="9.140625" defaultRowHeight="12.75"/>
  <cols>
    <col min="1" max="1" width="37.421875" style="0" customWidth="1"/>
    <col min="2" max="2" width="16.140625" style="0" customWidth="1"/>
    <col min="3" max="3" width="7.28125" style="0" customWidth="1"/>
    <col min="4" max="4" width="15.28125" style="0" customWidth="1"/>
    <col min="13" max="13" width="12.8515625" style="0" customWidth="1"/>
  </cols>
  <sheetData>
    <row r="1" ht="20.25">
      <c r="A1" s="8" t="s">
        <v>0</v>
      </c>
    </row>
    <row r="5" ht="15.75">
      <c r="A5" s="41" t="s">
        <v>52</v>
      </c>
    </row>
    <row r="6" spans="1:2" ht="12.75">
      <c r="A6" t="s">
        <v>54</v>
      </c>
      <c r="B6">
        <v>1995</v>
      </c>
    </row>
    <row r="7" spans="1:2" ht="12.75">
      <c r="A7" t="s">
        <v>55</v>
      </c>
      <c r="B7">
        <v>2004</v>
      </c>
    </row>
    <row r="8" spans="1:2" ht="12.75">
      <c r="A8" t="s">
        <v>56</v>
      </c>
      <c r="B8">
        <f>+B7-B6</f>
        <v>9</v>
      </c>
    </row>
    <row r="9" spans="1:2" ht="12.75">
      <c r="A9" t="s">
        <v>57</v>
      </c>
      <c r="B9" s="5">
        <v>3126380000</v>
      </c>
    </row>
    <row r="10" spans="1:2" ht="12.75">
      <c r="A10" t="s">
        <v>58</v>
      </c>
      <c r="B10" s="5">
        <v>1235500000</v>
      </c>
    </row>
    <row r="11" spans="1:2" ht="13.5" thickBot="1">
      <c r="A11" s="1" t="s">
        <v>59</v>
      </c>
      <c r="B11" s="6">
        <f>+B9-B10</f>
        <v>1890880000</v>
      </c>
    </row>
    <row r="12" ht="13.5" thickTop="1"/>
    <row r="13" ht="12.75">
      <c r="A13" s="10" t="s">
        <v>60</v>
      </c>
    </row>
    <row r="14" spans="1:2" ht="12.75">
      <c r="A14" t="s">
        <v>61</v>
      </c>
      <c r="B14" s="39">
        <v>0.08</v>
      </c>
    </row>
    <row r="15" spans="1:3" ht="12.75">
      <c r="A15" t="s">
        <v>63</v>
      </c>
      <c r="B15" s="39">
        <v>0.08</v>
      </c>
      <c r="C15" s="16"/>
    </row>
    <row r="16" spans="1:2" ht="13.5" thickBot="1">
      <c r="A16" t="s">
        <v>62</v>
      </c>
      <c r="B16" s="39">
        <f>+B17-B15-B14</f>
        <v>0.8400000000000001</v>
      </c>
    </row>
    <row r="17" spans="1:13" ht="13.5" thickBot="1">
      <c r="A17" t="s">
        <v>64</v>
      </c>
      <c r="B17" s="40">
        <v>1</v>
      </c>
      <c r="D17" s="45"/>
      <c r="E17" s="46"/>
      <c r="F17" s="46"/>
      <c r="G17" s="46"/>
      <c r="H17" s="46"/>
      <c r="I17" s="46"/>
      <c r="J17" s="46"/>
      <c r="K17" s="46"/>
      <c r="L17" s="46"/>
      <c r="M17" s="47"/>
    </row>
    <row r="18" spans="2:13" ht="13.5" thickTop="1">
      <c r="B18" s="42"/>
      <c r="D18" s="48" t="s">
        <v>53</v>
      </c>
      <c r="E18" s="15"/>
      <c r="F18" s="15"/>
      <c r="G18" s="15"/>
      <c r="H18" s="15"/>
      <c r="I18" s="15"/>
      <c r="J18" s="15"/>
      <c r="K18" s="15"/>
      <c r="L18" s="15"/>
      <c r="M18" s="49"/>
    </row>
    <row r="19" spans="1:13" ht="13.5" thickBot="1">
      <c r="A19" s="10" t="s">
        <v>65</v>
      </c>
      <c r="D19" s="50">
        <v>1995</v>
      </c>
      <c r="E19" s="43">
        <f aca="true" t="shared" si="0" ref="E19:M19">+D19+1</f>
        <v>1996</v>
      </c>
      <c r="F19" s="43">
        <f t="shared" si="0"/>
        <v>1997</v>
      </c>
      <c r="G19" s="43">
        <f t="shared" si="0"/>
        <v>1998</v>
      </c>
      <c r="H19" s="43">
        <f t="shared" si="0"/>
        <v>1999</v>
      </c>
      <c r="I19" s="43">
        <f t="shared" si="0"/>
        <v>2000</v>
      </c>
      <c r="J19" s="43">
        <f t="shared" si="0"/>
        <v>2001</v>
      </c>
      <c r="K19" s="43">
        <f t="shared" si="0"/>
        <v>2002</v>
      </c>
      <c r="L19" s="43">
        <f t="shared" si="0"/>
        <v>2003</v>
      </c>
      <c r="M19" s="51">
        <f t="shared" si="0"/>
        <v>2004</v>
      </c>
    </row>
    <row r="20" spans="1:13" ht="12.75">
      <c r="A20" t="s">
        <v>61</v>
      </c>
      <c r="B20" s="16">
        <f>+'1995-96-97'!D7</f>
        <v>7500000</v>
      </c>
      <c r="D20" s="52">
        <f>-B20</f>
        <v>-7500000</v>
      </c>
      <c r="E20" s="15"/>
      <c r="F20" s="15"/>
      <c r="G20" s="15"/>
      <c r="H20" s="15"/>
      <c r="I20" s="15"/>
      <c r="J20" s="15"/>
      <c r="K20" s="15"/>
      <c r="L20" s="15"/>
      <c r="M20" s="53">
        <f>+B11*B14</f>
        <v>151270400</v>
      </c>
    </row>
    <row r="21" spans="1:13" ht="12.75">
      <c r="A21" t="s">
        <v>63</v>
      </c>
      <c r="B21" s="16">
        <f>+'1995-96-97'!E23</f>
        <v>50000000</v>
      </c>
      <c r="D21" s="52">
        <f>-B21</f>
        <v>-50000000</v>
      </c>
      <c r="E21" s="15"/>
      <c r="F21" s="15"/>
      <c r="G21" s="15"/>
      <c r="H21" s="15"/>
      <c r="I21" s="15"/>
      <c r="J21" s="15"/>
      <c r="K21" s="15"/>
      <c r="L21" s="15"/>
      <c r="M21" s="53">
        <f>+B11*B15</f>
        <v>151270400</v>
      </c>
    </row>
    <row r="22" spans="4:13" ht="12.75">
      <c r="D22" s="54"/>
      <c r="E22" s="15"/>
      <c r="F22" s="15"/>
      <c r="G22" s="15"/>
      <c r="H22" s="15"/>
      <c r="I22" s="15"/>
      <c r="J22" s="15"/>
      <c r="K22" s="15"/>
      <c r="L22" s="15"/>
      <c r="M22" s="49"/>
    </row>
    <row r="23" spans="1:13" ht="13.5" thickBot="1">
      <c r="A23" s="10" t="s">
        <v>66</v>
      </c>
      <c r="D23" s="55"/>
      <c r="E23" s="14"/>
      <c r="F23" s="14"/>
      <c r="G23" s="14"/>
      <c r="H23" s="14"/>
      <c r="I23" s="14"/>
      <c r="J23" s="14"/>
      <c r="K23" s="14"/>
      <c r="L23" s="14"/>
      <c r="M23" s="56"/>
    </row>
    <row r="24" spans="1:2" ht="12.75">
      <c r="A24" t="s">
        <v>61</v>
      </c>
      <c r="B24" s="44">
        <f>IRR(D20:M20)</f>
        <v>19.16938666666664</v>
      </c>
    </row>
    <row r="25" spans="1:2" ht="12.75">
      <c r="A25" t="s">
        <v>63</v>
      </c>
      <c r="B25" s="44">
        <f>IRR(D21:M21)</f>
        <v>2.025408</v>
      </c>
    </row>
  </sheetData>
  <printOptions/>
  <pageMargins left="0.75" right="0.75" top="1" bottom="1" header="0.5" footer="0.5"/>
  <pageSetup fitToHeight="1" fitToWidth="1" horizontalDpi="1200" verticalDpi="12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Tokyo-Mitsubishi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cdroussiotis</cp:lastModifiedBy>
  <cp:lastPrinted>2006-09-13T23:37:38Z</cp:lastPrinted>
  <dcterms:created xsi:type="dcterms:W3CDTF">2003-02-05T14:39:34Z</dcterms:created>
  <dcterms:modified xsi:type="dcterms:W3CDTF">2009-03-09T20:17:47Z</dcterms:modified>
  <cp:category/>
  <cp:version/>
  <cp:contentType/>
  <cp:contentStatus/>
</cp:coreProperties>
</file>