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'Sheet1'!$B$2:$I$104</definedName>
  </definedNames>
  <calcPr fullCalcOnLoad="1"/>
</workbook>
</file>

<file path=xl/sharedStrings.xml><?xml version="1.0" encoding="utf-8"?>
<sst xmlns="http://schemas.openxmlformats.org/spreadsheetml/2006/main" count="101" uniqueCount="95">
  <si>
    <t>Revenue</t>
  </si>
  <si>
    <t>CoGS</t>
  </si>
  <si>
    <t>Oper. Exp.</t>
  </si>
  <si>
    <t>File for Bankruptcy 1993</t>
  </si>
  <si>
    <t xml:space="preserve">  EBIT</t>
  </si>
  <si>
    <t xml:space="preserve">  EBIT (t)</t>
  </si>
  <si>
    <t>Debt Outstanding =</t>
  </si>
  <si>
    <t>Weighted Average Duration=</t>
  </si>
  <si>
    <t>years</t>
  </si>
  <si>
    <t>Weighted Average maturity=</t>
  </si>
  <si>
    <t>WACC=</t>
  </si>
  <si>
    <t>Discount Cash Flow Analysis</t>
  </si>
  <si>
    <t>Tax Rate =</t>
  </si>
  <si>
    <t>EBIT (i-t)</t>
  </si>
  <si>
    <t>Terminal Value assumption</t>
  </si>
  <si>
    <t>Less Capex (offset by Depreciation</t>
  </si>
  <si>
    <t>Less W/C</t>
  </si>
  <si>
    <t xml:space="preserve">  Cash Flow</t>
  </si>
  <si>
    <t>DEBT ASSUMPTIONS</t>
  </si>
  <si>
    <t>VALUE ASSUMPTIONS (Pre-bankrupcy)</t>
  </si>
  <si>
    <t>Correlation between Stock/Bond</t>
  </si>
  <si>
    <t>Debt proportion (1987 - 1991) =</t>
  </si>
  <si>
    <t>Annualized Variance in Stock Price σ^2 =</t>
  </si>
  <si>
    <t xml:space="preserve"> St. Dev.=</t>
  </si>
  <si>
    <t>(annual)</t>
  </si>
  <si>
    <t>Stock Montly Var. (1987 - 1991) =</t>
  </si>
  <si>
    <t>Bonds Monthly Var. (1987 - 1991) =</t>
  </si>
  <si>
    <t>Annualized Variance in Bond Price σ^2 =</t>
  </si>
  <si>
    <t>Step 1 - Find the annualized in stock and bond prices:</t>
  </si>
  <si>
    <t>Step 2 - Find the annualized variance in firm value</t>
  </si>
  <si>
    <t>We=</t>
  </si>
  <si>
    <t>Wd=</t>
  </si>
  <si>
    <t>EV (PV) of the firm</t>
  </si>
  <si>
    <t>The five-year bond rate (corresponding to the weighted average duration of 5.1 years) is 6.0%</t>
  </si>
  <si>
    <t>Stet 3 - Find the value of call based upon the following parameters of equity as a call option</t>
  </si>
  <si>
    <t xml:space="preserve">Value of the underlying asset = S = Value of the firm = </t>
  </si>
  <si>
    <t xml:space="preserve">Exercise Price  = X = Face Value of outstanding debt = </t>
  </si>
  <si>
    <t>Life of the option = t = Weighted average duration of debt=</t>
  </si>
  <si>
    <t xml:space="preserve">Variance in the value of the underlying asset = σ^2 = </t>
  </si>
  <si>
    <t>Riskless Rate = I = T-Bond for option life =</t>
  </si>
  <si>
    <t>d1=</t>
  </si>
  <si>
    <t>d2=</t>
  </si>
  <si>
    <t>N (d2) =</t>
  </si>
  <si>
    <t>N (d1) =</t>
  </si>
  <si>
    <t>Value of the call =</t>
  </si>
  <si>
    <t>Wang's equity was trading at $85 milion in March 1993</t>
  </si>
  <si>
    <t>Valuing Equity as an Option</t>
  </si>
  <si>
    <t xml:space="preserve">CASE STUDY: Wang Labs </t>
  </si>
  <si>
    <t>CASE STUDY: Airline Company</t>
  </si>
  <si>
    <t>Debt</t>
  </si>
  <si>
    <t>15-yr debt</t>
  </si>
  <si>
    <t>10 yr debt</t>
  </si>
  <si>
    <t>1-yr debt</t>
  </si>
  <si>
    <t>20-yr debt</t>
  </si>
  <si>
    <t>Amount</t>
  </si>
  <si>
    <t>% Total</t>
  </si>
  <si>
    <t>Coupon</t>
  </si>
  <si>
    <t>Duration</t>
  </si>
  <si>
    <t>WA Dur</t>
  </si>
  <si>
    <t>North America</t>
  </si>
  <si>
    <t xml:space="preserve">  Total Debt</t>
  </si>
  <si>
    <t>Europe</t>
  </si>
  <si>
    <t>Enterprise Value</t>
  </si>
  <si>
    <t>South America</t>
  </si>
  <si>
    <t>Variance of the Firm</t>
  </si>
  <si>
    <t>NYSE Stock Standard Deviation=</t>
  </si>
  <si>
    <t>Debt average % o EV=</t>
  </si>
  <si>
    <t>Bond Rating =</t>
  </si>
  <si>
    <t>B</t>
  </si>
  <si>
    <t>bonds are not traded</t>
  </si>
  <si>
    <t>Other B ratednames Stand Dev=</t>
  </si>
  <si>
    <t>Correlation Stock/Bond market</t>
  </si>
  <si>
    <t>Dividends =</t>
  </si>
  <si>
    <t>T-Bond</t>
  </si>
  <si>
    <t>Equity % of Cap</t>
  </si>
  <si>
    <t>Debt % of Cap</t>
  </si>
  <si>
    <t>W^2</t>
  </si>
  <si>
    <t xml:space="preserve"> % W</t>
  </si>
  <si>
    <t>W^2xSD^2</t>
  </si>
  <si>
    <t>σ</t>
  </si>
  <si>
    <t>σ^2</t>
  </si>
  <si>
    <t>Variance =</t>
  </si>
  <si>
    <t>Value of Equity using Option Priocing (Black-Scholes)</t>
  </si>
  <si>
    <t>N(d1)=</t>
  </si>
  <si>
    <t>N(d2)=</t>
  </si>
  <si>
    <t>Value of the Call=</t>
  </si>
  <si>
    <t>Stand Dev=</t>
  </si>
  <si>
    <t>Ln (EV / Debt)</t>
  </si>
  <si>
    <t>(i + σ^2/2)*t</t>
  </si>
  <si>
    <t>σ√t</t>
  </si>
  <si>
    <t>d1 and d2</t>
  </si>
  <si>
    <t>Annualized Variance in firm value</t>
  </si>
  <si>
    <r>
      <t xml:space="preserve">    (we^2  x σe^2) + (wb^2  x σb^2) + 2. (we x wd x ped x σe x σd). </t>
    </r>
    <r>
      <rPr>
        <b/>
        <sz val="10"/>
        <rFont val="Arial"/>
        <family val="0"/>
      </rPr>
      <t>Ρ</t>
    </r>
  </si>
  <si>
    <t>P=</t>
  </si>
  <si>
    <r>
      <t>2.We.Wd.</t>
    </r>
    <r>
      <rPr>
        <sz val="14"/>
        <rFont val="Arial"/>
        <family val="2"/>
      </rPr>
      <t>σ</t>
    </r>
    <r>
      <rPr>
        <sz val="10"/>
        <rFont val="Arial"/>
        <family val="0"/>
      </rPr>
      <t>e.</t>
    </r>
    <r>
      <rPr>
        <sz val="14"/>
        <rFont val="Arial"/>
        <family val="2"/>
      </rPr>
      <t>σ</t>
    </r>
    <r>
      <rPr>
        <sz val="10"/>
        <rFont val="Arial"/>
        <family val="0"/>
      </rPr>
      <t>d</t>
    </r>
    <r>
      <rPr>
        <b/>
        <sz val="10"/>
        <rFont val="Arial"/>
        <family val="2"/>
      </rPr>
      <t>.P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</si>
</sst>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\x"/>
    <numFmt numFmtId="166" formatCode="_(* #,##0.0_);_(* \(#,##0.0\);_(* &quot;-&quot;?_);_(@_)"/>
    <numFmt numFmtId="167" formatCode="0.0%"/>
    <numFmt numFmtId="168" formatCode="&quot;$&quot;#,##0.000_);[Red]\(&quot;$&quot;#,##0.000\)"/>
    <numFmt numFmtId="169" formatCode="&quot;$&quot;#,##0.0_);[Red]\(&quot;$&quot;#,##0.0\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0_);_(* \(#,##0.0000\);_(* &quot;-&quot;??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0.00000000"/>
    <numFmt numFmtId="183" formatCode="0.000000000"/>
    <numFmt numFmtId="184" formatCode="0.0000000000"/>
    <numFmt numFmtId="185" formatCode="_(* #,##0.000000000_);_(* \(#,##0.00000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7" fontId="0" fillId="0" borderId="0" xfId="19" applyNumberForma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170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67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 quotePrefix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8" xfId="0" applyNumberFormat="1" applyBorder="1" applyAlignment="1">
      <alignment/>
    </xf>
    <xf numFmtId="0" fontId="0" fillId="2" borderId="3" xfId="0" applyFill="1" applyBorder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" fillId="2" borderId="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 quotePrefix="1">
      <alignment/>
    </xf>
    <xf numFmtId="0" fontId="0" fillId="3" borderId="9" xfId="0" applyFill="1" applyBorder="1" applyAlignment="1">
      <alignment horizontal="center"/>
    </xf>
    <xf numFmtId="184" fontId="0" fillId="2" borderId="5" xfId="0" applyNumberFormat="1" applyFill="1" applyBorder="1" applyAlignment="1">
      <alignment/>
    </xf>
    <xf numFmtId="185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2"/>
  <sheetViews>
    <sheetView tabSelected="1" workbookViewId="0" topLeftCell="A75">
      <selection activeCell="O92" sqref="O92"/>
    </sheetView>
  </sheetViews>
  <sheetFormatPr defaultColWidth="9.140625" defaultRowHeight="12.75"/>
  <cols>
    <col min="1" max="1" width="3.421875" style="0" customWidth="1"/>
    <col min="2" max="2" width="28.8515625" style="0" customWidth="1"/>
    <col min="4" max="4" width="11.28125" style="0" customWidth="1"/>
    <col min="5" max="5" width="13.7109375" style="0" customWidth="1"/>
    <col min="6" max="6" width="10.7109375" style="0" customWidth="1"/>
    <col min="7" max="7" width="11.421875" style="0" customWidth="1"/>
    <col min="8" max="8" width="17.8515625" style="0" customWidth="1"/>
    <col min="10" max="10" width="3.28125" style="0" customWidth="1"/>
  </cols>
  <sheetData>
    <row r="2" ht="20.25">
      <c r="B2" s="31" t="s">
        <v>46</v>
      </c>
    </row>
    <row r="3" ht="20.25">
      <c r="B3" s="31"/>
    </row>
    <row r="4" ht="20.25">
      <c r="B4" s="31" t="s">
        <v>47</v>
      </c>
    </row>
    <row r="5" spans="2:8" ht="12.75">
      <c r="B5" s="6" t="s">
        <v>3</v>
      </c>
      <c r="F5" s="14"/>
      <c r="G5" s="14"/>
      <c r="H5" s="14"/>
    </row>
    <row r="7" spans="2:5" ht="12.75">
      <c r="B7" s="20" t="s">
        <v>18</v>
      </c>
      <c r="E7" s="20" t="s">
        <v>19</v>
      </c>
    </row>
    <row r="8" spans="2:8" ht="12.75">
      <c r="B8" t="s">
        <v>6</v>
      </c>
      <c r="C8">
        <v>529.4</v>
      </c>
      <c r="E8" t="s">
        <v>25</v>
      </c>
      <c r="H8">
        <v>0.0262</v>
      </c>
    </row>
    <row r="9" spans="2:8" ht="12.75">
      <c r="B9" t="s">
        <v>7</v>
      </c>
      <c r="C9">
        <v>5.1</v>
      </c>
      <c r="D9" t="s">
        <v>8</v>
      </c>
      <c r="E9" t="s">
        <v>26</v>
      </c>
      <c r="H9">
        <v>0.0126</v>
      </c>
    </row>
    <row r="10" spans="2:13" ht="12.75">
      <c r="B10" t="s">
        <v>9</v>
      </c>
      <c r="C10">
        <v>8.7</v>
      </c>
      <c r="D10" t="s">
        <v>8</v>
      </c>
      <c r="E10" t="s">
        <v>20</v>
      </c>
      <c r="H10">
        <v>0.27</v>
      </c>
      <c r="M10">
        <f>80/((1.1)^10)</f>
        <v>30.843463154362517</v>
      </c>
    </row>
    <row r="11" spans="2:8" ht="12.75">
      <c r="B11" t="s">
        <v>10</v>
      </c>
      <c r="C11" s="15">
        <v>0.1</v>
      </c>
      <c r="E11" t="s">
        <v>21</v>
      </c>
      <c r="H11" s="3">
        <v>0.861</v>
      </c>
    </row>
    <row r="12" spans="2:3" ht="12.75">
      <c r="B12" t="s">
        <v>12</v>
      </c>
      <c r="C12" s="13">
        <f>162/450</f>
        <v>0.36</v>
      </c>
    </row>
    <row r="14" spans="2:8" ht="13.5" thickBot="1">
      <c r="B14" s="17" t="s">
        <v>11</v>
      </c>
      <c r="D14" s="2">
        <v>1993</v>
      </c>
      <c r="E14" s="2">
        <f>+D14+1</f>
        <v>1994</v>
      </c>
      <c r="F14" s="2">
        <f>+E14+1</f>
        <v>1995</v>
      </c>
      <c r="G14" s="2">
        <f>+F14+1</f>
        <v>1996</v>
      </c>
      <c r="H14" s="2">
        <f>+G14+1</f>
        <v>1997</v>
      </c>
    </row>
    <row r="15" ht="13.5" thickTop="1"/>
    <row r="16" spans="2:8" ht="12.75">
      <c r="B16" t="s">
        <v>0</v>
      </c>
      <c r="C16" s="3"/>
      <c r="D16" s="4">
        <v>1300</v>
      </c>
      <c r="E16" s="4">
        <v>1010</v>
      </c>
      <c r="F16" s="4">
        <v>1067</v>
      </c>
      <c r="G16" s="4">
        <v>1121</v>
      </c>
      <c r="H16" s="4">
        <v>1177</v>
      </c>
    </row>
    <row r="17" spans="2:8" ht="12.75">
      <c r="B17" t="s">
        <v>1</v>
      </c>
      <c r="C17" s="3"/>
      <c r="D17" s="4">
        <v>-1000</v>
      </c>
      <c r="E17" s="4">
        <v>-658</v>
      </c>
      <c r="F17" s="4">
        <v>-705</v>
      </c>
      <c r="G17" s="4">
        <v>-741</v>
      </c>
      <c r="H17" s="4">
        <v>-778</v>
      </c>
    </row>
    <row r="18" spans="2:8" ht="12.75">
      <c r="B18" t="s">
        <v>2</v>
      </c>
      <c r="C18" s="3"/>
      <c r="D18" s="5">
        <v>-750</v>
      </c>
      <c r="E18" s="5">
        <v>-279</v>
      </c>
      <c r="F18" s="5">
        <v>-267</v>
      </c>
      <c r="G18" s="5">
        <v>-269</v>
      </c>
      <c r="H18" s="5">
        <v>-282</v>
      </c>
    </row>
    <row r="19" spans="2:8" ht="12.75">
      <c r="B19" s="6" t="s">
        <v>4</v>
      </c>
      <c r="C19" s="7"/>
      <c r="D19" s="8">
        <f>SUM(D16:D18)</f>
        <v>-450</v>
      </c>
      <c r="E19" s="8">
        <f>SUM(E16:E18)</f>
        <v>73</v>
      </c>
      <c r="F19" s="8">
        <f>SUM(F16:F18)</f>
        <v>95</v>
      </c>
      <c r="G19" s="8">
        <f>SUM(G16:G18)</f>
        <v>111</v>
      </c>
      <c r="H19" s="8">
        <f>SUM(H16:H18)</f>
        <v>117</v>
      </c>
    </row>
    <row r="20" spans="2:8" ht="12.75">
      <c r="B20" s="6" t="s">
        <v>5</v>
      </c>
      <c r="C20" s="7"/>
      <c r="D20" s="19">
        <f>+$C$12*D19</f>
        <v>-162</v>
      </c>
      <c r="E20" s="19">
        <f>+$C$12*E19</f>
        <v>26.279999999999998</v>
      </c>
      <c r="F20" s="19">
        <f>+$C$12*F19</f>
        <v>34.199999999999996</v>
      </c>
      <c r="G20" s="19">
        <f>+$C$12*G19</f>
        <v>39.96</v>
      </c>
      <c r="H20" s="19">
        <f>+$C$12*H19</f>
        <v>42.12</v>
      </c>
    </row>
    <row r="21" spans="2:8" ht="12.75">
      <c r="B21" s="6" t="s">
        <v>13</v>
      </c>
      <c r="C21" s="7"/>
      <c r="D21" s="8">
        <f>+D19-D20</f>
        <v>-288</v>
      </c>
      <c r="E21" s="8">
        <f>+E19-E20</f>
        <v>46.72</v>
      </c>
      <c r="F21" s="8">
        <f>+F19-F20</f>
        <v>60.800000000000004</v>
      </c>
      <c r="G21" s="8">
        <f>+G19-G20</f>
        <v>71.03999999999999</v>
      </c>
      <c r="H21" s="8">
        <f>+H19-H20</f>
        <v>74.88</v>
      </c>
    </row>
    <row r="22" spans="2:8" ht="12.75">
      <c r="B22" s="6"/>
      <c r="C22" s="7"/>
      <c r="D22" s="8"/>
      <c r="E22" s="8"/>
      <c r="F22" s="8"/>
      <c r="G22" s="8"/>
      <c r="H22" s="8"/>
    </row>
    <row r="23" spans="2:9" ht="12.75">
      <c r="B23" t="s">
        <v>15</v>
      </c>
      <c r="C23" s="3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8">
        <v>0</v>
      </c>
    </row>
    <row r="24" spans="2:8" ht="12.75">
      <c r="B24" t="s">
        <v>16</v>
      </c>
      <c r="C24" s="3"/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2:8" ht="13.5" thickBot="1">
      <c r="B25" t="s">
        <v>17</v>
      </c>
      <c r="D25" s="9">
        <f>SUM(D21:D24)</f>
        <v>-288</v>
      </c>
      <c r="E25" s="9">
        <f>SUM(E21:E24)</f>
        <v>46.72</v>
      </c>
      <c r="F25" s="9">
        <f>SUM(F21:F24)</f>
        <v>60.800000000000004</v>
      </c>
      <c r="G25" s="9">
        <f>SUM(G21:G24)</f>
        <v>71.03999999999999</v>
      </c>
      <c r="H25" s="9">
        <f>SUM(H21:H24)</f>
        <v>74.88</v>
      </c>
    </row>
    <row r="26" spans="5:8" ht="13.5" thickTop="1">
      <c r="E26" s="10"/>
      <c r="F26" s="10"/>
      <c r="G26" s="10"/>
      <c r="H26" s="10"/>
    </row>
    <row r="27" spans="2:8" ht="12.75">
      <c r="B27" t="s">
        <v>14</v>
      </c>
      <c r="C27" s="11">
        <f>+H27/H19</f>
        <v>6.786324786324786</v>
      </c>
      <c r="E27" s="10"/>
      <c r="F27" s="10"/>
      <c r="G27" s="10"/>
      <c r="H27" s="10">
        <v>794</v>
      </c>
    </row>
    <row r="29" spans="2:8" ht="13.5" thickBot="1">
      <c r="B29" s="6" t="s">
        <v>32</v>
      </c>
      <c r="C29" s="24">
        <f>NPV(C11,D29:H29)</f>
        <v>410.50072337334115</v>
      </c>
      <c r="D29" s="12">
        <f>SUM(D25:D28)</f>
        <v>-288</v>
      </c>
      <c r="E29" s="12">
        <f>SUM(E25:E28)</f>
        <v>46.72</v>
      </c>
      <c r="F29" s="12">
        <f>SUM(F25:F28)</f>
        <v>60.800000000000004</v>
      </c>
      <c r="G29" s="12">
        <f>SUM(G25:G28)</f>
        <v>71.03999999999999</v>
      </c>
      <c r="H29" s="12">
        <f>SUM(H25:H28)</f>
        <v>868.88</v>
      </c>
    </row>
    <row r="30" ht="13.5" thickTop="1"/>
    <row r="31" ht="15.75">
      <c r="B31" s="23" t="s">
        <v>28</v>
      </c>
    </row>
    <row r="32" spans="2:8" ht="12.75">
      <c r="B32" t="s">
        <v>22</v>
      </c>
      <c r="D32" s="21">
        <f>+H8*12</f>
        <v>0.3144</v>
      </c>
      <c r="E32" s="21" t="s">
        <v>24</v>
      </c>
      <c r="G32" t="s">
        <v>23</v>
      </c>
      <c r="H32">
        <f>SQRT(D32)</f>
        <v>0.5607138307550474</v>
      </c>
    </row>
    <row r="33" spans="2:8" ht="12.75">
      <c r="B33" t="s">
        <v>27</v>
      </c>
      <c r="D33">
        <f>+H9*12</f>
        <v>0.1512</v>
      </c>
      <c r="E33" s="21" t="s">
        <v>24</v>
      </c>
      <c r="G33" t="s">
        <v>23</v>
      </c>
      <c r="H33">
        <f>SQRT(D33)</f>
        <v>0.3888444419044716</v>
      </c>
    </row>
    <row r="35" ht="15.75">
      <c r="B35" s="23" t="s">
        <v>29</v>
      </c>
    </row>
    <row r="36" ht="13.5" thickBot="1">
      <c r="B36" s="20"/>
    </row>
    <row r="37" spans="2:6" ht="19.5" customHeight="1" thickBot="1">
      <c r="B37" s="26" t="s">
        <v>92</v>
      </c>
      <c r="C37" s="27"/>
      <c r="D37" s="27"/>
      <c r="E37" s="27"/>
      <c r="F37" s="28"/>
    </row>
    <row r="38" ht="12.75">
      <c r="B38" s="20"/>
    </row>
    <row r="39" spans="2:6" ht="12.75">
      <c r="B39" s="6" t="s">
        <v>30</v>
      </c>
      <c r="C39" s="3">
        <f>1-C40</f>
        <v>0.139</v>
      </c>
      <c r="E39" s="1" t="s">
        <v>93</v>
      </c>
      <c r="F39">
        <f>+H10</f>
        <v>0.27</v>
      </c>
    </row>
    <row r="40" spans="2:3" ht="12.75">
      <c r="B40" s="6" t="s">
        <v>31</v>
      </c>
      <c r="C40" s="3">
        <f>+H11</f>
        <v>0.861</v>
      </c>
    </row>
    <row r="41" ht="12.75">
      <c r="B41" s="22"/>
    </row>
    <row r="42" spans="2:3" ht="12.75">
      <c r="B42" t="s">
        <v>91</v>
      </c>
      <c r="C42">
        <f>+((C39^2)*(D32))+((C40^2)*(D33))+(2*C39*C40*H10*H32*H33)*H10</f>
        <v>0.12196671425064164</v>
      </c>
    </row>
    <row r="44" ht="12.75">
      <c r="B44" t="s">
        <v>33</v>
      </c>
    </row>
    <row r="46" ht="15.75">
      <c r="B46" s="23" t="s">
        <v>34</v>
      </c>
    </row>
    <row r="48" spans="2:5" ht="12.75">
      <c r="B48" t="s">
        <v>35</v>
      </c>
      <c r="E48" s="25">
        <f>+C29</f>
        <v>410.50072337334115</v>
      </c>
    </row>
    <row r="49" spans="2:5" ht="12.75">
      <c r="B49" t="s">
        <v>36</v>
      </c>
      <c r="E49" s="25">
        <f>+C8</f>
        <v>529.4</v>
      </c>
    </row>
    <row r="50" spans="2:6" ht="12.75">
      <c r="B50" t="s">
        <v>37</v>
      </c>
      <c r="E50">
        <f>+C9</f>
        <v>5.1</v>
      </c>
      <c r="F50" t="s">
        <v>8</v>
      </c>
    </row>
    <row r="51" spans="2:5" ht="12.75">
      <c r="B51" t="s">
        <v>38</v>
      </c>
      <c r="E51">
        <f>+C42</f>
        <v>0.12196671425064164</v>
      </c>
    </row>
    <row r="52" spans="2:5" ht="12.75">
      <c r="B52" t="s">
        <v>39</v>
      </c>
      <c r="E52" s="3">
        <v>0.06</v>
      </c>
    </row>
    <row r="54" spans="2:5" ht="12.75">
      <c r="B54" s="1" t="s">
        <v>40</v>
      </c>
      <c r="C54" s="21">
        <f>+(LN(E48/E49)+(E52+E51/2)*E50)/((SQRT(E51)*(SQRT(E50))))</f>
        <v>0.4598118531006824</v>
      </c>
      <c r="D54" s="1" t="s">
        <v>43</v>
      </c>
      <c r="E54">
        <f>NORMSDIST(C54)</f>
        <v>0.6771743627324899</v>
      </c>
    </row>
    <row r="55" spans="2:5" ht="12.75">
      <c r="B55" s="1" t="s">
        <v>41</v>
      </c>
      <c r="C55" s="21">
        <f>+C54-((SQRT(E51)*(SQRT(E50))))</f>
        <v>-0.32887708601173615</v>
      </c>
      <c r="D55" s="1" t="s">
        <v>42</v>
      </c>
      <c r="E55">
        <f>NORMSDIST(C55)</f>
        <v>0.3711242972474249</v>
      </c>
    </row>
    <row r="56" ht="13.5" thickBot="1"/>
    <row r="57" spans="2:3" ht="13.5" thickBot="1">
      <c r="B57" s="29" t="s">
        <v>44</v>
      </c>
      <c r="C57" s="30">
        <f>+(E48*E54)-(E49*(2.71^(-E52*E50))*E55)</f>
        <v>133.16517441808455</v>
      </c>
    </row>
    <row r="59" ht="12.75">
      <c r="B59" s="16" t="s">
        <v>45</v>
      </c>
    </row>
    <row r="63" ht="20.25">
      <c r="B63" s="31" t="s">
        <v>48</v>
      </c>
    </row>
    <row r="65" spans="2:3" ht="12.75">
      <c r="B65" t="s">
        <v>65</v>
      </c>
      <c r="C65" s="15">
        <v>0.25</v>
      </c>
    </row>
    <row r="66" spans="2:3" ht="12.75">
      <c r="B66" t="s">
        <v>66</v>
      </c>
      <c r="C66" s="15">
        <v>0.9</v>
      </c>
    </row>
    <row r="67" spans="2:4" ht="12.75">
      <c r="B67" t="s">
        <v>67</v>
      </c>
      <c r="C67" s="41" t="s">
        <v>68</v>
      </c>
      <c r="D67" s="21" t="s">
        <v>69</v>
      </c>
    </row>
    <row r="68" spans="2:3" ht="12.75">
      <c r="B68" t="s">
        <v>70</v>
      </c>
      <c r="C68" s="15">
        <v>0.1</v>
      </c>
    </row>
    <row r="69" spans="2:3" ht="12.75">
      <c r="B69" t="s">
        <v>71</v>
      </c>
      <c r="C69" s="4">
        <v>0.3</v>
      </c>
    </row>
    <row r="70" spans="2:3" ht="12.75">
      <c r="B70" t="s">
        <v>72</v>
      </c>
      <c r="C70" s="42">
        <v>0</v>
      </c>
    </row>
    <row r="71" spans="2:3" ht="12.75">
      <c r="B71" t="s">
        <v>73</v>
      </c>
      <c r="C71" s="3">
        <v>0.08</v>
      </c>
    </row>
    <row r="74" spans="2:3" ht="13.5" thickBot="1">
      <c r="B74" s="35" t="s">
        <v>62</v>
      </c>
      <c r="C74" s="40"/>
    </row>
    <row r="75" spans="2:3" ht="13.5" thickTop="1">
      <c r="B75" t="s">
        <v>59</v>
      </c>
      <c r="C75">
        <v>400</v>
      </c>
    </row>
    <row r="76" spans="2:3" ht="12.75">
      <c r="B76" t="s">
        <v>61</v>
      </c>
      <c r="C76">
        <v>500</v>
      </c>
    </row>
    <row r="77" spans="2:3" ht="12.75">
      <c r="B77" t="s">
        <v>63</v>
      </c>
      <c r="C77">
        <v>100</v>
      </c>
    </row>
    <row r="78" ht="13.5" thickBot="1">
      <c r="C78" s="32">
        <f>SUM(C75:C77)</f>
        <v>1000</v>
      </c>
    </row>
    <row r="79" ht="13.5" thickTop="1"/>
    <row r="81" spans="2:7" ht="13.5" thickBot="1">
      <c r="B81" s="35" t="s">
        <v>49</v>
      </c>
      <c r="C81" s="2" t="s">
        <v>54</v>
      </c>
      <c r="D81" s="37" t="s">
        <v>55</v>
      </c>
      <c r="E81" s="2" t="s">
        <v>56</v>
      </c>
      <c r="F81" s="2" t="s">
        <v>57</v>
      </c>
      <c r="G81" s="2" t="s">
        <v>58</v>
      </c>
    </row>
    <row r="82" spans="2:7" ht="13.5" thickTop="1">
      <c r="B82" s="21" t="s">
        <v>53</v>
      </c>
      <c r="C82">
        <v>100</v>
      </c>
      <c r="D82" s="14">
        <f>+C82/$C$86</f>
        <v>0.08333333333333333</v>
      </c>
      <c r="E82" s="36">
        <v>0.11</v>
      </c>
      <c r="F82" s="34">
        <v>14.1</v>
      </c>
      <c r="G82" s="38">
        <f>+F82*D82</f>
        <v>1.1749999999999998</v>
      </c>
    </row>
    <row r="83" spans="2:7" ht="12.75">
      <c r="B83" s="21" t="s">
        <v>50</v>
      </c>
      <c r="C83">
        <v>100</v>
      </c>
      <c r="D83" s="14">
        <f>+C83/$C$86</f>
        <v>0.08333333333333333</v>
      </c>
      <c r="E83" s="36">
        <v>0.12</v>
      </c>
      <c r="F83" s="34">
        <v>10.2</v>
      </c>
      <c r="G83" s="38">
        <f>+F83*D83</f>
        <v>0.8499999999999999</v>
      </c>
    </row>
    <row r="84" spans="2:7" ht="12.75">
      <c r="B84" s="21" t="s">
        <v>51</v>
      </c>
      <c r="C84">
        <v>200</v>
      </c>
      <c r="D84" s="14">
        <f>+C84/$C$86</f>
        <v>0.16666666666666666</v>
      </c>
      <c r="E84" s="36">
        <v>0.12</v>
      </c>
      <c r="F84" s="34">
        <v>7.5</v>
      </c>
      <c r="G84" s="38">
        <f>+F84*D84</f>
        <v>1.25</v>
      </c>
    </row>
    <row r="85" spans="2:7" ht="12.75">
      <c r="B85" s="21" t="s">
        <v>52</v>
      </c>
      <c r="C85">
        <v>800</v>
      </c>
      <c r="D85" s="14">
        <f>+C85/$C$86</f>
        <v>0.6666666666666666</v>
      </c>
      <c r="E85" s="36">
        <v>0.125</v>
      </c>
      <c r="F85" s="34">
        <v>1</v>
      </c>
      <c r="G85" s="38">
        <f>+F85*D85</f>
        <v>0.6666666666666666</v>
      </c>
    </row>
    <row r="86" spans="2:7" ht="13.5" thickBot="1">
      <c r="B86" t="s">
        <v>60</v>
      </c>
      <c r="C86" s="32">
        <f>SUM(C82:C85)</f>
        <v>1200</v>
      </c>
      <c r="D86" s="33">
        <f>+C86/$C$86</f>
        <v>1</v>
      </c>
      <c r="G86" s="39">
        <f>SUM(G82:G85)</f>
        <v>3.941666666666666</v>
      </c>
    </row>
    <row r="87" ht="13.5" thickTop="1"/>
    <row r="89" spans="2:8" ht="18">
      <c r="B89" s="43" t="s">
        <v>64</v>
      </c>
      <c r="C89" s="44" t="s">
        <v>77</v>
      </c>
      <c r="D89" s="45" t="s">
        <v>79</v>
      </c>
      <c r="E89" s="46" t="s">
        <v>76</v>
      </c>
      <c r="F89" s="44" t="s">
        <v>80</v>
      </c>
      <c r="G89" s="44" t="s">
        <v>78</v>
      </c>
      <c r="H89" s="44" t="s">
        <v>94</v>
      </c>
    </row>
    <row r="90" spans="2:8" ht="12.75">
      <c r="B90" s="47" t="s">
        <v>74</v>
      </c>
      <c r="C90" s="48">
        <f>1-C91</f>
        <v>0.09999999999999998</v>
      </c>
      <c r="D90" s="48">
        <f>+C65</f>
        <v>0.25</v>
      </c>
      <c r="E90" s="47">
        <f>+C90^2</f>
        <v>0.009999999999999995</v>
      </c>
      <c r="F90" s="47">
        <f>+D90^2</f>
        <v>0.0625</v>
      </c>
      <c r="G90" s="49">
        <f>+F90*E90</f>
        <v>0.0006249999999999997</v>
      </c>
      <c r="H90" s="47"/>
    </row>
    <row r="91" spans="2:8" ht="12.75">
      <c r="B91" s="47" t="s">
        <v>75</v>
      </c>
      <c r="C91" s="48">
        <f>+C66</f>
        <v>0.9</v>
      </c>
      <c r="D91" s="48">
        <f>+C68</f>
        <v>0.1</v>
      </c>
      <c r="E91" s="47">
        <f>+C91^2</f>
        <v>0.81</v>
      </c>
      <c r="F91" s="47">
        <f>+D91^2</f>
        <v>0.010000000000000002</v>
      </c>
      <c r="G91" s="49">
        <f>+F91*E91</f>
        <v>0.008100000000000001</v>
      </c>
      <c r="H91" s="47"/>
    </row>
    <row r="92" spans="2:8" ht="13.5" thickBot="1">
      <c r="B92" s="47"/>
      <c r="C92" s="47"/>
      <c r="D92" s="47"/>
      <c r="E92" s="47"/>
      <c r="F92" s="47"/>
      <c r="G92" s="50">
        <f>SUM(G90:G91)</f>
        <v>0.008725</v>
      </c>
      <c r="H92" s="60">
        <f>+C90*C91*D90*D91*2*C69</f>
        <v>0.0013499999999999999</v>
      </c>
    </row>
    <row r="93" spans="7:8" ht="13.5" thickBot="1">
      <c r="G93" s="51" t="s">
        <v>81</v>
      </c>
      <c r="H93" s="59">
        <f>+H92+G92</f>
        <v>0.010075</v>
      </c>
    </row>
    <row r="94" spans="7:8" ht="12.75">
      <c r="G94" t="s">
        <v>86</v>
      </c>
      <c r="H94">
        <f>SQRT(H93)</f>
        <v>0.10037429949942366</v>
      </c>
    </row>
    <row r="96" spans="2:8" ht="13.5" thickBot="1">
      <c r="B96" s="35" t="s">
        <v>82</v>
      </c>
      <c r="C96" s="40"/>
      <c r="D96" s="40"/>
      <c r="E96" s="40"/>
      <c r="F96" s="40"/>
      <c r="G96" s="40"/>
      <c r="H96" s="40"/>
    </row>
    <row r="97" spans="5:8" ht="27" customHeight="1" thickBot="1" thickTop="1">
      <c r="E97" s="56" t="s">
        <v>87</v>
      </c>
      <c r="F97" s="57" t="s">
        <v>88</v>
      </c>
      <c r="G97" s="58" t="s">
        <v>89</v>
      </c>
      <c r="H97" s="58" t="s">
        <v>90</v>
      </c>
    </row>
    <row r="98" spans="2:8" ht="12.75">
      <c r="B98" t="s">
        <v>40</v>
      </c>
      <c r="C98" s="52">
        <f>+H98</f>
        <v>0.7671033659378744</v>
      </c>
      <c r="E98" s="21">
        <f>+(LN(C78/C86))</f>
        <v>-0.1823215567939546</v>
      </c>
      <c r="F98" s="53">
        <f>+(C71+(H93/2))*G86</f>
        <v>0.33518947916666664</v>
      </c>
      <c r="G98" s="53">
        <f>+H94*SQRT(G86)</f>
        <v>0.19927943111788196</v>
      </c>
      <c r="H98" s="55">
        <f>+(E98+F98)/G98</f>
        <v>0.7671033659378744</v>
      </c>
    </row>
    <row r="99" spans="2:8" ht="12.75">
      <c r="B99" t="s">
        <v>41</v>
      </c>
      <c r="C99" s="52">
        <f>+H99</f>
        <v>0.5678239348199925</v>
      </c>
      <c r="H99" s="55">
        <f>+H98-(H94*SQRT(G86))</f>
        <v>0.5678239348199925</v>
      </c>
    </row>
    <row r="100" spans="2:3" ht="12.75">
      <c r="B100" t="s">
        <v>83</v>
      </c>
      <c r="C100" s="52">
        <f>NORMSDIST(C98)</f>
        <v>0.7784899695767226</v>
      </c>
    </row>
    <row r="101" spans="2:3" ht="13.5" thickBot="1">
      <c r="B101" t="s">
        <v>84</v>
      </c>
      <c r="C101" s="52">
        <f>NORMSDIST(C99)</f>
        <v>0.7149227370728016</v>
      </c>
    </row>
    <row r="102" spans="2:3" ht="13.5" thickBot="1">
      <c r="B102" s="26" t="s">
        <v>85</v>
      </c>
      <c r="C102" s="54">
        <f>+(C78*C100)-(C86*(2.71^(-C71*G86))*C101)</f>
        <v>152.00492829327573</v>
      </c>
    </row>
  </sheetData>
  <printOptions/>
  <pageMargins left="0.34" right="0.26" top="0.53" bottom="0.42" header="0.3" footer="0.34"/>
  <pageSetup horizontalDpi="600" verticalDpi="600" orientation="portrait" scale="8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2011-11-08T21:44:55Z</cp:lastPrinted>
  <dcterms:created xsi:type="dcterms:W3CDTF">2010-11-15T19:06:43Z</dcterms:created>
  <dcterms:modified xsi:type="dcterms:W3CDTF">2011-11-08T21:47:17Z</dcterms:modified>
  <cp:category/>
  <cp:version/>
  <cp:contentType/>
  <cp:contentStatus/>
</cp:coreProperties>
</file>