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00" windowHeight="46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'Sheet1'!$A$1:$P$50</definedName>
  </definedNames>
  <calcPr fullCalcOnLoad="1"/>
</workbook>
</file>

<file path=xl/sharedStrings.xml><?xml version="1.0" encoding="utf-8"?>
<sst xmlns="http://schemas.openxmlformats.org/spreadsheetml/2006/main" count="73" uniqueCount="63">
  <si>
    <t>Sources:</t>
  </si>
  <si>
    <t>Amount</t>
  </si>
  <si>
    <t>% Capital</t>
  </si>
  <si>
    <t>Expected Return</t>
  </si>
  <si>
    <t>Bank Loan</t>
  </si>
  <si>
    <t>Equity</t>
  </si>
  <si>
    <t xml:space="preserve">  Total Sources</t>
  </si>
  <si>
    <t>Uses:</t>
  </si>
  <si>
    <t xml:space="preserve">  Total Uses</t>
  </si>
  <si>
    <t>Year 1</t>
  </si>
  <si>
    <t>Year 2</t>
  </si>
  <si>
    <t>Year 3</t>
  </si>
  <si>
    <t>Year 4</t>
  </si>
  <si>
    <t>Year 5</t>
  </si>
  <si>
    <t>Less Depreciation</t>
  </si>
  <si>
    <t>EBIT</t>
  </si>
  <si>
    <t>Entry Year</t>
  </si>
  <si>
    <t>Revenues</t>
  </si>
  <si>
    <t>Operating Costs</t>
  </si>
  <si>
    <t xml:space="preserve"> EBITDA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</si>
  <si>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</si>
  <si>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</si>
  <si>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</si>
  <si>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</si>
  <si>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</si>
  <si>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</si>
  <si>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</si>
  <si>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</si>
  <si>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</si>
  <si>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Company Projections</t>
  </si>
  <si>
    <t>Cost of Revenues</t>
  </si>
  <si>
    <t>1st Year's
EBITDA
Multiple</t>
  </si>
  <si>
    <t>Debt
 Capacity (EBITDA x)</t>
  </si>
  <si>
    <t xml:space="preserve">  Total Debt</t>
  </si>
  <si>
    <t>Operating</t>
  </si>
  <si>
    <t>Assump.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</si>
  <si>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</si>
  <si>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</si>
  <si>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</si>
  <si>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</si>
  <si>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>Growth</t>
  </si>
  <si>
    <t xml:space="preserve"> % of 
Total
 Uses</t>
  </si>
  <si>
    <t>$ 1 PV Table (Expected Equity Rate)</t>
  </si>
  <si>
    <t>PV Table (Expected Equity Rate)</t>
  </si>
  <si>
    <t>CASH FLOW  &amp; EQUITY RETURN ANALYSIS</t>
  </si>
  <si>
    <t>Less Amortization of Fees</t>
  </si>
  <si>
    <t>years</t>
  </si>
  <si>
    <t xml:space="preserve">  Plus Depreciation &amp; Amortization</t>
  </si>
  <si>
    <t>Purchase Price (EV - including Debt)</t>
  </si>
  <si>
    <t>LBO Equity Analysis using CAPM</t>
  </si>
  <si>
    <t>Mezzanine Note</t>
  </si>
  <si>
    <t>% of Revenue</t>
  </si>
  <si>
    <t>% of EBT</t>
  </si>
  <si>
    <t xml:space="preserve">  Less Interest (Unlevered for DCF Analysis)</t>
  </si>
  <si>
    <t>EBT</t>
  </si>
  <si>
    <t>Expected Return 
(After Tax)</t>
  </si>
  <si>
    <t>WACC
 (After Tax)</t>
  </si>
  <si>
    <t>DCF Analysis - Worksheet w/o Debt</t>
  </si>
  <si>
    <t>Cash Flow</t>
  </si>
  <si>
    <t>Year 0</t>
  </si>
  <si>
    <t>Year 6</t>
  </si>
  <si>
    <t>Year 7</t>
  </si>
  <si>
    <t xml:space="preserve">  EBITDA Multiple Method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</si>
</sst>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59" applyNumberFormat="1" applyFont="1" applyBorder="1" applyAlignment="1">
      <alignment/>
    </xf>
    <xf numFmtId="173" fontId="0" fillId="0" borderId="10" xfId="59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59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4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1" fillId="33" borderId="16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2" fontId="10" fillId="0" borderId="0" xfId="42" applyNumberFormat="1" applyFont="1" applyBorder="1" applyAlignment="1">
      <alignment/>
    </xf>
    <xf numFmtId="10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0" fontId="11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172" fontId="12" fillId="34" borderId="17" xfId="42" applyNumberFormat="1" applyFont="1" applyFill="1" applyBorder="1" applyAlignment="1">
      <alignment/>
    </xf>
    <xf numFmtId="173" fontId="1" fillId="33" borderId="16" xfId="59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/>
    </xf>
    <xf numFmtId="172" fontId="1" fillId="33" borderId="18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4" xfId="42" applyNumberFormat="1" applyFont="1" applyBorder="1" applyAlignment="1">
      <alignment/>
    </xf>
    <xf numFmtId="10" fontId="1" fillId="33" borderId="16" xfId="0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175" fontId="1" fillId="33" borderId="19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1" fillId="35" borderId="16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 quotePrefix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175" fontId="14" fillId="0" borderId="13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173" fontId="14" fillId="0" borderId="13" xfId="59" applyNumberFormat="1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0" borderId="23" xfId="0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173" fontId="0" fillId="0" borderId="26" xfId="59" applyNumberFormat="1" applyFont="1" applyBorder="1" applyAlignment="1">
      <alignment/>
    </xf>
    <xf numFmtId="0" fontId="1" fillId="33" borderId="27" xfId="0" applyFont="1" applyFill="1" applyBorder="1" applyAlignment="1">
      <alignment horizontal="center"/>
    </xf>
    <xf numFmtId="175" fontId="14" fillId="0" borderId="13" xfId="42" applyNumberFormat="1" applyFont="1" applyBorder="1" applyAlignment="1">
      <alignment horizontal="center"/>
    </xf>
    <xf numFmtId="178" fontId="15" fillId="0" borderId="28" xfId="42" applyNumberFormat="1" applyFont="1" applyBorder="1" applyAlignment="1">
      <alignment horizontal="center"/>
    </xf>
    <xf numFmtId="10" fontId="0" fillId="0" borderId="0" xfId="59" applyNumberFormat="1" applyFont="1" applyBorder="1" applyAlignment="1">
      <alignment horizontal="right"/>
    </xf>
    <xf numFmtId="10" fontId="0" fillId="0" borderId="10" xfId="59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3" fontId="0" fillId="0" borderId="0" xfId="5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3" fontId="0" fillId="0" borderId="11" xfId="59" applyNumberFormat="1" applyFont="1" applyBorder="1" applyAlignment="1">
      <alignment horizontal="right"/>
    </xf>
    <xf numFmtId="0" fontId="0" fillId="0" borderId="13" xfId="0" applyBorder="1" applyAlignment="1" quotePrefix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" fillId="35" borderId="18" xfId="59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72" fontId="13" fillId="34" borderId="29" xfId="42" applyNumberFormat="1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172" fontId="0" fillId="0" borderId="21" xfId="0" applyNumberFormat="1" applyBorder="1" applyAlignment="1">
      <alignment/>
    </xf>
    <xf numFmtId="172" fontId="1" fillId="33" borderId="32" xfId="0" applyNumberFormat="1" applyFont="1" applyFill="1" applyBorder="1" applyAlignment="1">
      <alignment/>
    </xf>
    <xf numFmtId="172" fontId="0" fillId="0" borderId="33" xfId="0" applyNumberFormat="1" applyBorder="1" applyAlignment="1">
      <alignment/>
    </xf>
    <xf numFmtId="172" fontId="1" fillId="0" borderId="34" xfId="0" applyNumberFormat="1" applyFont="1" applyBorder="1" applyAlignment="1">
      <alignment/>
    </xf>
    <xf numFmtId="0" fontId="0" fillId="0" borderId="21" xfId="0" applyBorder="1" applyAlignment="1">
      <alignment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1" fillId="33" borderId="34" xfId="0" applyNumberFormat="1" applyFont="1" applyFill="1" applyBorder="1" applyAlignment="1">
      <alignment/>
    </xf>
    <xf numFmtId="178" fontId="1" fillId="0" borderId="33" xfId="42" applyNumberFormat="1" applyFont="1" applyBorder="1" applyAlignment="1">
      <alignment horizontal="center"/>
    </xf>
    <xf numFmtId="178" fontId="15" fillId="0" borderId="30" xfId="42" applyNumberFormat="1" applyFont="1" applyBorder="1" applyAlignment="1">
      <alignment horizontal="center"/>
    </xf>
    <xf numFmtId="172" fontId="0" fillId="0" borderId="21" xfId="42" applyNumberFormat="1" applyFont="1" applyBorder="1" applyAlignment="1">
      <alignment horizontal="center"/>
    </xf>
    <xf numFmtId="172" fontId="0" fillId="0" borderId="33" xfId="42" applyNumberFormat="1" applyFont="1" applyBorder="1" applyAlignment="1">
      <alignment horizontal="center"/>
    </xf>
    <xf numFmtId="0" fontId="0" fillId="35" borderId="3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00390625" style="0" customWidth="1"/>
    <col min="2" max="2" width="1.1484375" style="0" customWidth="1"/>
    <col min="3" max="3" width="37.8515625" style="0" customWidth="1"/>
    <col min="4" max="4" width="10.421875" style="0" customWidth="1"/>
    <col min="5" max="5" width="13.7109375" style="0" customWidth="1"/>
    <col min="6" max="6" width="13.57421875" style="0" customWidth="1"/>
    <col min="7" max="7" width="13.421875" style="0" customWidth="1"/>
    <col min="8" max="9" width="13.57421875" style="0" customWidth="1"/>
    <col min="10" max="10" width="13.7109375" style="0" customWidth="1"/>
    <col min="11" max="11" width="13.421875" style="0" customWidth="1"/>
    <col min="12" max="12" width="16.421875" style="0" customWidth="1"/>
    <col min="13" max="13" width="12.28125" style="0" customWidth="1"/>
    <col min="14" max="14" width="13.421875" style="0" customWidth="1"/>
    <col min="15" max="15" width="12.28125" style="0" customWidth="1"/>
    <col min="16" max="16" width="11.00390625" style="0" customWidth="1"/>
    <col min="17" max="21" width="12.421875" style="0" customWidth="1"/>
  </cols>
  <sheetData>
    <row r="1" spans="3:15" ht="22.5">
      <c r="C1" s="2" t="s">
        <v>57</v>
      </c>
      <c r="D1" s="2"/>
      <c r="K1" s="89"/>
      <c r="L1" s="89"/>
      <c r="M1" s="89"/>
      <c r="N1" s="89"/>
      <c r="O1" s="89"/>
    </row>
    <row r="2" spans="3:15" ht="12.75" customHeight="1">
      <c r="C2" s="1" t="s">
        <v>49</v>
      </c>
      <c r="D2" s="3"/>
      <c r="E2" s="4"/>
      <c r="F2" s="4"/>
      <c r="G2" s="5"/>
      <c r="H2" s="4"/>
      <c r="I2" s="6"/>
      <c r="K2" s="89"/>
      <c r="L2" s="89"/>
      <c r="M2" s="89"/>
      <c r="N2" s="89"/>
      <c r="O2" s="89"/>
    </row>
    <row r="3" spans="1:15" ht="18" customHeight="1" thickBot="1">
      <c r="A3" s="63">
        <f>ROW()</f>
        <v>3</v>
      </c>
      <c r="B3" s="7"/>
      <c r="C3" s="47" t="s">
        <v>36</v>
      </c>
      <c r="D3" s="47"/>
      <c r="E3" s="48"/>
      <c r="F3" s="48"/>
      <c r="G3" s="48"/>
      <c r="H3" s="48"/>
      <c r="I3" s="48"/>
      <c r="K3" s="89"/>
      <c r="L3" s="89"/>
      <c r="M3" s="89"/>
      <c r="N3" s="89"/>
      <c r="O3" s="89"/>
    </row>
    <row r="4" spans="1:15" ht="43.5" customHeight="1" thickBot="1">
      <c r="A4" s="63">
        <f>ROW()</f>
        <v>4</v>
      </c>
      <c r="B4" s="7"/>
      <c r="C4" s="8" t="s">
        <v>0</v>
      </c>
      <c r="D4" s="51" t="s">
        <v>32</v>
      </c>
      <c r="E4" s="52" t="s">
        <v>1</v>
      </c>
      <c r="F4" s="53" t="s">
        <v>2</v>
      </c>
      <c r="G4" s="54" t="s">
        <v>3</v>
      </c>
      <c r="H4" s="54" t="s">
        <v>55</v>
      </c>
      <c r="I4" s="54" t="s">
        <v>56</v>
      </c>
      <c r="K4" s="89"/>
      <c r="L4" s="89"/>
      <c r="M4" s="89"/>
      <c r="N4" s="89"/>
      <c r="O4" s="89"/>
    </row>
    <row r="5" spans="1:15" ht="32.25" customHeight="1">
      <c r="A5" s="63">
        <f>ROW()</f>
        <v>5</v>
      </c>
      <c r="B5" s="7"/>
      <c r="C5" s="7" t="s">
        <v>4</v>
      </c>
      <c r="D5" s="75">
        <v>2.5</v>
      </c>
      <c r="E5" s="33">
        <v>0</v>
      </c>
      <c r="F5" s="10">
        <f>+E5/$E$9</f>
        <v>0</v>
      </c>
      <c r="G5" s="79">
        <v>0</v>
      </c>
      <c r="H5" s="79">
        <v>0</v>
      </c>
      <c r="I5" s="77">
        <v>0</v>
      </c>
      <c r="K5" s="89"/>
      <c r="L5" s="89"/>
      <c r="M5" s="89"/>
      <c r="N5" s="89"/>
      <c r="O5" s="89"/>
    </row>
    <row r="6" spans="1:15" ht="12.75">
      <c r="A6" s="63">
        <f>ROW()</f>
        <v>6</v>
      </c>
      <c r="B6" s="7"/>
      <c r="C6" s="7" t="s">
        <v>50</v>
      </c>
      <c r="D6" s="56"/>
      <c r="E6" s="37">
        <v>0</v>
      </c>
      <c r="F6" s="11">
        <f>+E6/$E$9</f>
        <v>0</v>
      </c>
      <c r="G6" s="87">
        <v>0</v>
      </c>
      <c r="H6" s="87">
        <v>0</v>
      </c>
      <c r="I6" s="78">
        <v>0</v>
      </c>
      <c r="K6" s="89"/>
      <c r="L6" s="89"/>
      <c r="M6" s="89"/>
      <c r="N6" s="89"/>
      <c r="O6" s="89"/>
    </row>
    <row r="7" spans="1:15" ht="12.75" thickBot="1">
      <c r="A7" s="63">
        <f>ROW()</f>
        <v>7</v>
      </c>
      <c r="B7" s="7"/>
      <c r="C7" s="7" t="s">
        <v>33</v>
      </c>
      <c r="D7" s="56">
        <v>4</v>
      </c>
      <c r="E7" s="33"/>
      <c r="F7" s="10">
        <f>SUM(F5:F6)</f>
        <v>0</v>
      </c>
      <c r="G7" s="50">
        <v>0</v>
      </c>
      <c r="H7" s="50">
        <v>0</v>
      </c>
      <c r="I7" s="77">
        <v>0</v>
      </c>
      <c r="K7" s="89"/>
      <c r="L7" s="89"/>
      <c r="M7" s="89"/>
      <c r="N7" s="89"/>
      <c r="O7" s="89"/>
    </row>
    <row r="8" spans="1:15" ht="15" customHeight="1" thickBot="1">
      <c r="A8" s="63">
        <f>ROW()</f>
        <v>8</v>
      </c>
      <c r="B8" s="7"/>
      <c r="C8" s="7" t="s">
        <v>5</v>
      </c>
      <c r="D8" s="57"/>
      <c r="E8" s="37">
        <f>+E15-E7</f>
        <v>169950000</v>
      </c>
      <c r="F8" s="11">
        <f>+E8/$E$9</f>
        <v>1</v>
      </c>
      <c r="G8" s="46">
        <v>0.2</v>
      </c>
      <c r="H8" s="88">
        <f>+G8</f>
        <v>0.2</v>
      </c>
      <c r="I8" s="77">
        <f>+H8</f>
        <v>0.2</v>
      </c>
      <c r="K8" s="89"/>
      <c r="L8" s="89"/>
      <c r="M8" s="89"/>
      <c r="N8" s="89"/>
      <c r="O8" s="89"/>
    </row>
    <row r="9" spans="1:15" ht="12.75" thickBot="1">
      <c r="A9" s="63">
        <f>ROW()</f>
        <v>9</v>
      </c>
      <c r="B9" s="7"/>
      <c r="C9" s="7" t="s">
        <v>6</v>
      </c>
      <c r="D9" s="58"/>
      <c r="E9" s="12">
        <f>+E8+E7</f>
        <v>169950000</v>
      </c>
      <c r="F9" s="13">
        <f>+E9/$E$9</f>
        <v>1</v>
      </c>
      <c r="G9" s="7"/>
      <c r="I9" s="86">
        <f>+H8</f>
        <v>0.2</v>
      </c>
      <c r="K9" s="89"/>
      <c r="L9" s="89"/>
      <c r="M9" s="89"/>
      <c r="N9" s="89"/>
      <c r="O9" s="89"/>
    </row>
    <row r="10" spans="1:15" ht="14.25" customHeight="1" thickBot="1" thickTop="1">
      <c r="A10" s="63">
        <f>ROW()</f>
        <v>10</v>
      </c>
      <c r="B10" s="7"/>
      <c r="C10" s="7"/>
      <c r="D10" s="7"/>
      <c r="E10" s="45"/>
      <c r="F10" s="45"/>
      <c r="G10" s="9"/>
      <c r="I10" s="9"/>
      <c r="K10" s="89"/>
      <c r="L10" s="89"/>
      <c r="M10" s="89"/>
      <c r="N10" s="89"/>
      <c r="O10" s="89"/>
    </row>
    <row r="11" spans="1:15" ht="41.25" customHeight="1" thickBot="1">
      <c r="A11" s="63">
        <f>ROW()</f>
        <v>11</v>
      </c>
      <c r="B11" s="7"/>
      <c r="C11" s="44" t="s">
        <v>7</v>
      </c>
      <c r="D11" s="51" t="s">
        <v>31</v>
      </c>
      <c r="E11" s="52" t="s">
        <v>1</v>
      </c>
      <c r="F11" s="55" t="s">
        <v>41</v>
      </c>
      <c r="L11" s="89"/>
      <c r="M11" s="89"/>
      <c r="N11" s="89"/>
      <c r="O11" s="89"/>
    </row>
    <row r="12" spans="1:15" ht="12.75">
      <c r="A12" s="63">
        <f>ROW()</f>
        <v>12</v>
      </c>
      <c r="B12" s="7"/>
      <c r="C12" s="9" t="s">
        <v>48</v>
      </c>
      <c r="D12" s="56">
        <v>6</v>
      </c>
      <c r="E12" s="28">
        <f>+D12*F24</f>
        <v>165000000</v>
      </c>
      <c r="F12" s="80">
        <f>+E12/$E$15</f>
        <v>0.970873786407767</v>
      </c>
      <c r="L12" s="89"/>
      <c r="M12" s="89"/>
      <c r="N12" s="89"/>
      <c r="O12" s="89"/>
    </row>
    <row r="13" spans="1:15" ht="12.75">
      <c r="A13" s="63">
        <f>ROW()</f>
        <v>13</v>
      </c>
      <c r="B13" s="7"/>
      <c r="C13" s="9"/>
      <c r="D13" s="18"/>
      <c r="E13" s="9"/>
      <c r="F13" s="81"/>
      <c r="L13" s="89"/>
      <c r="M13" s="89"/>
      <c r="N13" s="89"/>
      <c r="O13" s="89"/>
    </row>
    <row r="14" spans="1:15" ht="12.75">
      <c r="A14" s="63">
        <f>ROW()</f>
        <v>14</v>
      </c>
      <c r="B14" s="7"/>
      <c r="C14" s="9" t="s">
        <v>28</v>
      </c>
      <c r="D14" s="59">
        <v>0.03</v>
      </c>
      <c r="E14" s="9">
        <f>+D14*E12</f>
        <v>4950000</v>
      </c>
      <c r="F14" s="80">
        <f>+E14/$E$15</f>
        <v>0.02912621359223301</v>
      </c>
      <c r="L14" s="89"/>
      <c r="M14" s="89"/>
      <c r="N14" s="89"/>
      <c r="O14" s="89"/>
    </row>
    <row r="15" spans="1:15" ht="12.75" customHeight="1" thickBot="1">
      <c r="A15" s="63">
        <f>ROW()</f>
        <v>15</v>
      </c>
      <c r="B15" s="7"/>
      <c r="C15" s="9" t="s">
        <v>8</v>
      </c>
      <c r="D15" s="30"/>
      <c r="E15" s="12">
        <f>SUM(E12:E14)</f>
        <v>169950000</v>
      </c>
      <c r="F15" s="82">
        <f>+E15/$E$15</f>
        <v>1</v>
      </c>
      <c r="K15" s="89"/>
      <c r="L15" s="89"/>
      <c r="M15" s="89"/>
      <c r="N15" s="89"/>
      <c r="O15" s="89"/>
    </row>
    <row r="16" spans="1:15" ht="12.75" customHeight="1">
      <c r="A16" s="63">
        <f>ROW()</f>
        <v>16</v>
      </c>
      <c r="B16" s="7"/>
      <c r="C16" s="9"/>
      <c r="D16" s="9"/>
      <c r="E16" s="9"/>
      <c r="F16" s="7"/>
      <c r="K16" s="89"/>
      <c r="L16" s="89"/>
      <c r="M16" s="89"/>
      <c r="N16" s="89"/>
      <c r="O16" s="89"/>
    </row>
    <row r="17" spans="1:15" ht="12" customHeight="1" thickBot="1">
      <c r="A17" s="63">
        <f>ROW()</f>
        <v>17</v>
      </c>
      <c r="B17" s="7"/>
      <c r="C17" s="29"/>
      <c r="D17" s="29"/>
      <c r="E17" s="29"/>
      <c r="F17" s="14"/>
      <c r="G17" s="29"/>
      <c r="H17" s="29"/>
      <c r="I17" s="29"/>
      <c r="J17" s="14"/>
      <c r="K17" s="89"/>
      <c r="L17" s="89"/>
      <c r="M17" s="89"/>
      <c r="N17" s="89"/>
      <c r="O17" s="89"/>
    </row>
    <row r="18" spans="1:15" ht="15" customHeight="1" thickBot="1">
      <c r="A18" s="63">
        <f>ROW()</f>
        <v>18</v>
      </c>
      <c r="C18" s="38" t="s">
        <v>44</v>
      </c>
      <c r="D18" s="38"/>
      <c r="E18" s="39"/>
      <c r="F18" s="39"/>
      <c r="G18" s="39"/>
      <c r="H18" s="39"/>
      <c r="I18" s="39"/>
      <c r="J18" s="39"/>
      <c r="K18" s="92"/>
      <c r="L18" s="40"/>
      <c r="M18" s="89"/>
      <c r="N18" s="89"/>
      <c r="O18" s="89"/>
    </row>
    <row r="19" spans="1:15" ht="16.5" customHeight="1">
      <c r="A19" s="63">
        <f>ROW()</f>
        <v>19</v>
      </c>
      <c r="C19" s="1" t="s">
        <v>29</v>
      </c>
      <c r="D19" s="71" t="s">
        <v>34</v>
      </c>
      <c r="E19" s="60" t="s">
        <v>16</v>
      </c>
      <c r="F19" s="61">
        <v>1</v>
      </c>
      <c r="G19" s="61">
        <v>2</v>
      </c>
      <c r="H19" s="61">
        <v>3</v>
      </c>
      <c r="I19" s="61">
        <v>4</v>
      </c>
      <c r="J19" s="61">
        <v>5</v>
      </c>
      <c r="K19" s="93">
        <v>6</v>
      </c>
      <c r="L19" s="107">
        <v>7</v>
      </c>
      <c r="M19" s="89"/>
      <c r="N19" s="89"/>
      <c r="O19" s="89"/>
    </row>
    <row r="20" spans="1:15" ht="12.75" thickBot="1">
      <c r="A20" s="63">
        <f>ROW()</f>
        <v>20</v>
      </c>
      <c r="D20" s="72" t="s">
        <v>35</v>
      </c>
      <c r="E20" s="64" t="s">
        <v>59</v>
      </c>
      <c r="F20" s="62" t="s">
        <v>9</v>
      </c>
      <c r="G20" s="62" t="s">
        <v>10</v>
      </c>
      <c r="H20" s="62" t="s">
        <v>11</v>
      </c>
      <c r="I20" s="62" t="s">
        <v>12</v>
      </c>
      <c r="J20" s="62" t="s">
        <v>13</v>
      </c>
      <c r="K20" s="94" t="s">
        <v>60</v>
      </c>
      <c r="L20" s="62" t="s">
        <v>61</v>
      </c>
      <c r="M20" s="89"/>
      <c r="N20" s="89"/>
      <c r="O20" s="89"/>
    </row>
    <row r="21" spans="1:15" ht="12.75">
      <c r="A21" s="63">
        <f>ROW()</f>
        <v>21</v>
      </c>
      <c r="C21" t="s">
        <v>17</v>
      </c>
      <c r="D21" s="34">
        <v>0.1</v>
      </c>
      <c r="E21" s="91"/>
      <c r="F21" s="35">
        <v>50000000</v>
      </c>
      <c r="G21" s="16">
        <f aca="true" t="shared" si="0" ref="G21:M21">+F21*(1+$D$21)</f>
        <v>55000000.00000001</v>
      </c>
      <c r="H21" s="16">
        <f t="shared" si="0"/>
        <v>60500000.000000015</v>
      </c>
      <c r="I21" s="16">
        <f t="shared" si="0"/>
        <v>66550000.00000002</v>
      </c>
      <c r="J21" s="16">
        <f>+I21*(1+$D$21)</f>
        <v>73205000.00000003</v>
      </c>
      <c r="K21" s="95">
        <f>+J21*(1+$D$21)</f>
        <v>80525500.00000004</v>
      </c>
      <c r="L21" s="16">
        <f t="shared" si="0"/>
        <v>88578050.00000006</v>
      </c>
      <c r="M21" s="89"/>
      <c r="N21" s="89"/>
      <c r="O21" s="89"/>
    </row>
    <row r="22" spans="1:15" ht="12.75">
      <c r="A22" s="63">
        <f>ROW()</f>
        <v>22</v>
      </c>
      <c r="C22" t="s">
        <v>30</v>
      </c>
      <c r="D22" s="36">
        <v>0.3</v>
      </c>
      <c r="E22" s="83" t="s">
        <v>51</v>
      </c>
      <c r="F22" s="16">
        <f>-F21*$D$22</f>
        <v>-15000000</v>
      </c>
      <c r="G22" s="16">
        <f>-G21*$D$22</f>
        <v>-16500000.000000002</v>
      </c>
      <c r="H22" s="16">
        <f>-H21*$D$22</f>
        <v>-18150000.000000004</v>
      </c>
      <c r="I22" s="16">
        <f>-I21*$D$22</f>
        <v>-19965000.000000007</v>
      </c>
      <c r="J22" s="16">
        <f>-J21*$D$22</f>
        <v>-21961500.000000007</v>
      </c>
      <c r="K22" s="95">
        <f>-K21*$D$22</f>
        <v>-24157650.00000001</v>
      </c>
      <c r="L22" s="16">
        <f>-L21*$D$22</f>
        <v>-26573415.00000002</v>
      </c>
      <c r="M22" s="89"/>
      <c r="N22" s="89"/>
      <c r="O22" s="89"/>
    </row>
    <row r="23" spans="1:15" ht="12.75">
      <c r="A23" s="63">
        <f>ROW()</f>
        <v>23</v>
      </c>
      <c r="C23" t="s">
        <v>18</v>
      </c>
      <c r="D23" s="36">
        <v>0.15</v>
      </c>
      <c r="E23" s="83" t="s">
        <v>51</v>
      </c>
      <c r="F23" s="35">
        <f>-D23*F21</f>
        <v>-7500000</v>
      </c>
      <c r="G23" s="16">
        <f aca="true" t="shared" si="1" ref="G23:M23">-$D$23*G21</f>
        <v>-8250000.000000001</v>
      </c>
      <c r="H23" s="16">
        <f t="shared" si="1"/>
        <v>-9075000.000000002</v>
      </c>
      <c r="I23" s="16">
        <f t="shared" si="1"/>
        <v>-9982500.000000004</v>
      </c>
      <c r="J23" s="16">
        <f t="shared" si="1"/>
        <v>-10980750.000000004</v>
      </c>
      <c r="K23" s="95">
        <f t="shared" si="1"/>
        <v>-12078825.000000006</v>
      </c>
      <c r="L23" s="16">
        <f t="shared" si="1"/>
        <v>-13286707.50000001</v>
      </c>
      <c r="M23" s="89"/>
      <c r="N23" s="89"/>
      <c r="O23" s="89"/>
    </row>
    <row r="24" spans="1:15" ht="12.75">
      <c r="A24" s="63">
        <f>ROW()</f>
        <v>24</v>
      </c>
      <c r="C24" t="s">
        <v>19</v>
      </c>
      <c r="D24" s="73">
        <f>+F24/F21</f>
        <v>0.55</v>
      </c>
      <c r="E24" s="19"/>
      <c r="F24" s="67">
        <f aca="true" t="shared" si="2" ref="F24:K24">SUM(F21:F23)</f>
        <v>27500000</v>
      </c>
      <c r="G24" s="68">
        <f t="shared" si="2"/>
        <v>30250000.000000007</v>
      </c>
      <c r="H24" s="68">
        <f t="shared" si="2"/>
        <v>33275000.000000015</v>
      </c>
      <c r="I24" s="68">
        <f t="shared" si="2"/>
        <v>36602500.000000015</v>
      </c>
      <c r="J24" s="68">
        <f t="shared" si="2"/>
        <v>40262750.000000015</v>
      </c>
      <c r="K24" s="96">
        <f t="shared" si="2"/>
        <v>44289025.00000002</v>
      </c>
      <c r="L24" s="68">
        <f>SUM(L21:L23)</f>
        <v>48717927.50000004</v>
      </c>
      <c r="M24" s="89"/>
      <c r="N24" s="89"/>
      <c r="O24" s="89"/>
    </row>
    <row r="25" spans="1:15" ht="12.75">
      <c r="A25" s="63">
        <f>ROW()</f>
        <v>25</v>
      </c>
      <c r="C25" t="s">
        <v>14</v>
      </c>
      <c r="D25" s="34">
        <v>0.03</v>
      </c>
      <c r="E25" s="83" t="s">
        <v>51</v>
      </c>
      <c r="F25" s="21">
        <f>-$D$25*F21</f>
        <v>-1500000</v>
      </c>
      <c r="G25" s="21">
        <f aca="true" t="shared" si="3" ref="G25:M25">-$D$25*G21</f>
        <v>-1650000.0000000002</v>
      </c>
      <c r="H25" s="21">
        <f t="shared" si="3"/>
        <v>-1815000.0000000005</v>
      </c>
      <c r="I25" s="21">
        <f t="shared" si="3"/>
        <v>-1996500.0000000007</v>
      </c>
      <c r="J25" s="21">
        <f t="shared" si="3"/>
        <v>-2196150.000000001</v>
      </c>
      <c r="K25" s="95">
        <f t="shared" si="3"/>
        <v>-2415765.0000000014</v>
      </c>
      <c r="L25" s="21">
        <f t="shared" si="3"/>
        <v>-2657341.500000002</v>
      </c>
      <c r="M25" s="89"/>
      <c r="N25" s="89"/>
      <c r="O25" s="89"/>
    </row>
    <row r="26" spans="1:15" ht="12.75">
      <c r="A26" s="63">
        <f>ROW()</f>
        <v>26</v>
      </c>
      <c r="C26" t="s">
        <v>45</v>
      </c>
      <c r="D26" s="70">
        <v>7</v>
      </c>
      <c r="E26" s="19" t="s">
        <v>46</v>
      </c>
      <c r="F26" s="65">
        <f>-$E$14/$D$26</f>
        <v>-707142.8571428572</v>
      </c>
      <c r="G26" s="66">
        <f>-$E$14/$D$26</f>
        <v>-707142.8571428572</v>
      </c>
      <c r="H26" s="66">
        <f>-$E$14/$D$26</f>
        <v>-707142.8571428572</v>
      </c>
      <c r="I26" s="66">
        <f>-$E$14/$D$26</f>
        <v>-707142.8571428572</v>
      </c>
      <c r="J26" s="66">
        <f>-$E$14/$D$26</f>
        <v>-707142.8571428572</v>
      </c>
      <c r="K26" s="97">
        <f>+J26</f>
        <v>-707142.8571428572</v>
      </c>
      <c r="L26" s="66"/>
      <c r="M26" s="89"/>
      <c r="N26" s="89"/>
      <c r="O26" s="89"/>
    </row>
    <row r="27" spans="1:15" ht="12.75">
      <c r="A27" s="63">
        <f>ROW()</f>
        <v>27</v>
      </c>
      <c r="C27" t="s">
        <v>15</v>
      </c>
      <c r="E27" s="19"/>
      <c r="F27" s="21">
        <f>SUM(F24:F26)</f>
        <v>25292857.14285714</v>
      </c>
      <c r="G27" s="21">
        <f aca="true" t="shared" si="4" ref="G27:O27">SUM(G24:G26)</f>
        <v>27892857.14285715</v>
      </c>
      <c r="H27" s="21">
        <f t="shared" si="4"/>
        <v>30752857.142857157</v>
      </c>
      <c r="I27" s="21">
        <f t="shared" si="4"/>
        <v>33898857.14285716</v>
      </c>
      <c r="J27" s="21">
        <f t="shared" si="4"/>
        <v>37359457.14285716</v>
      </c>
      <c r="K27" s="95">
        <f t="shared" si="4"/>
        <v>41166117.142857164</v>
      </c>
      <c r="L27" s="21">
        <f t="shared" si="4"/>
        <v>46060586.00000004</v>
      </c>
      <c r="M27" s="89"/>
      <c r="N27" s="89"/>
      <c r="O27" s="89"/>
    </row>
    <row r="28" spans="1:16" ht="12.75">
      <c r="A28" s="63">
        <f>ROW()</f>
        <v>28</v>
      </c>
      <c r="C28" t="s">
        <v>53</v>
      </c>
      <c r="E28" s="19"/>
      <c r="F28" s="65">
        <v>0</v>
      </c>
      <c r="G28" s="66">
        <v>0</v>
      </c>
      <c r="H28" s="66">
        <v>0</v>
      </c>
      <c r="I28" s="66">
        <v>0</v>
      </c>
      <c r="J28" s="66">
        <v>0</v>
      </c>
      <c r="K28" s="97">
        <v>0</v>
      </c>
      <c r="L28" s="66">
        <v>0</v>
      </c>
      <c r="M28" s="89"/>
      <c r="N28" s="89"/>
      <c r="O28" s="89"/>
      <c r="P28" s="84"/>
    </row>
    <row r="29" spans="1:16" ht="12.75">
      <c r="A29" s="63">
        <f>ROW()</f>
        <v>29</v>
      </c>
      <c r="C29" t="s">
        <v>54</v>
      </c>
      <c r="E29" s="19"/>
      <c r="F29" s="21">
        <f>+F27-F28</f>
        <v>25292857.14285714</v>
      </c>
      <c r="G29" s="21">
        <f aca="true" t="shared" si="5" ref="G29:O29">+G27-G28</f>
        <v>27892857.14285715</v>
      </c>
      <c r="H29" s="21">
        <f t="shared" si="5"/>
        <v>30752857.142857157</v>
      </c>
      <c r="I29" s="21">
        <f t="shared" si="5"/>
        <v>33898857.14285716</v>
      </c>
      <c r="J29" s="21">
        <f t="shared" si="5"/>
        <v>37359457.14285716</v>
      </c>
      <c r="K29" s="95">
        <f t="shared" si="5"/>
        <v>41166117.142857164</v>
      </c>
      <c r="L29" s="21">
        <f t="shared" si="5"/>
        <v>46060586.00000004</v>
      </c>
      <c r="M29" s="89"/>
      <c r="N29" s="89"/>
      <c r="O29" s="89"/>
      <c r="P29" s="84"/>
    </row>
    <row r="30" spans="1:15" ht="12.75">
      <c r="A30" s="63">
        <f>ROW()</f>
        <v>30</v>
      </c>
      <c r="C30" t="s">
        <v>37</v>
      </c>
      <c r="D30" s="36">
        <v>0.36</v>
      </c>
      <c r="E30" s="83" t="s">
        <v>52</v>
      </c>
      <c r="F30" s="16">
        <f>-$D$30*F27</f>
        <v>-9105428.57142857</v>
      </c>
      <c r="G30" s="16">
        <f>-$D$30*G27</f>
        <v>-10041428.571428573</v>
      </c>
      <c r="H30" s="16">
        <f>-$D$30*H27</f>
        <v>-11071028.571428576</v>
      </c>
      <c r="I30" s="16">
        <f>-$D$30*I27</f>
        <v>-12203588.571428576</v>
      </c>
      <c r="J30" s="16">
        <f>-$D$30*J27</f>
        <v>-13449404.571428576</v>
      </c>
      <c r="K30" s="95">
        <f>-$D$30*K27</f>
        <v>-14819802.171428578</v>
      </c>
      <c r="L30" s="16">
        <f>-$D$30*L27</f>
        <v>-16581810.960000012</v>
      </c>
      <c r="M30" s="89"/>
      <c r="N30" s="89"/>
      <c r="O30" s="89"/>
    </row>
    <row r="31" spans="1:15" ht="12.75">
      <c r="A31" s="63">
        <f>ROW()</f>
        <v>31</v>
      </c>
      <c r="C31" t="s">
        <v>47</v>
      </c>
      <c r="D31" s="36"/>
      <c r="E31" s="19"/>
      <c r="F31" s="16">
        <f>-F25-F26</f>
        <v>2207142.8571428573</v>
      </c>
      <c r="G31" s="16">
        <f aca="true" t="shared" si="6" ref="G31:O31">-G25-G26</f>
        <v>2357142.8571428573</v>
      </c>
      <c r="H31" s="16">
        <f t="shared" si="6"/>
        <v>2522142.8571428577</v>
      </c>
      <c r="I31" s="16">
        <f t="shared" si="6"/>
        <v>2703642.8571428577</v>
      </c>
      <c r="J31" s="16">
        <f t="shared" si="6"/>
        <v>2903292.857142858</v>
      </c>
      <c r="K31" s="95">
        <f t="shared" si="6"/>
        <v>3122907.8571428587</v>
      </c>
      <c r="L31" s="16">
        <f t="shared" si="6"/>
        <v>2657341.500000002</v>
      </c>
      <c r="M31" s="89"/>
      <c r="N31" s="89"/>
      <c r="O31" s="89"/>
    </row>
    <row r="32" spans="1:15" ht="12.75">
      <c r="A32" s="63">
        <f>ROW()</f>
        <v>32</v>
      </c>
      <c r="C32" t="s">
        <v>38</v>
      </c>
      <c r="D32" s="34">
        <v>0.01</v>
      </c>
      <c r="E32" s="83" t="s">
        <v>51</v>
      </c>
      <c r="F32" s="16">
        <f>-$D$32*F21</f>
        <v>-500000</v>
      </c>
      <c r="G32" s="16">
        <f aca="true" t="shared" si="7" ref="G32:M32">-$D$32*G21</f>
        <v>-550000.0000000001</v>
      </c>
      <c r="H32" s="16">
        <f t="shared" si="7"/>
        <v>-605000.0000000001</v>
      </c>
      <c r="I32" s="16">
        <f t="shared" si="7"/>
        <v>-665500.0000000002</v>
      </c>
      <c r="J32" s="16">
        <f t="shared" si="7"/>
        <v>-732050.0000000003</v>
      </c>
      <c r="K32" s="95">
        <f t="shared" si="7"/>
        <v>-805255.0000000005</v>
      </c>
      <c r="L32" s="16">
        <f t="shared" si="7"/>
        <v>-885780.5000000006</v>
      </c>
      <c r="M32" s="89"/>
      <c r="N32" s="89"/>
      <c r="O32" s="89"/>
    </row>
    <row r="33" spans="1:15" ht="12.75">
      <c r="A33" s="63">
        <f>ROW()</f>
        <v>33</v>
      </c>
      <c r="C33" t="s">
        <v>39</v>
      </c>
      <c r="D33" s="34">
        <v>0.03</v>
      </c>
      <c r="E33" s="83" t="s">
        <v>51</v>
      </c>
      <c r="F33" s="16">
        <f>-$D$33*F21</f>
        <v>-1500000</v>
      </c>
      <c r="G33" s="16">
        <f aca="true" t="shared" si="8" ref="G33:M33">-$D$33*G21</f>
        <v>-1650000.0000000002</v>
      </c>
      <c r="H33" s="16">
        <f t="shared" si="8"/>
        <v>-1815000.0000000005</v>
      </c>
      <c r="I33" s="16">
        <f t="shared" si="8"/>
        <v>-1996500.0000000007</v>
      </c>
      <c r="J33" s="16">
        <f t="shared" si="8"/>
        <v>-2196150.000000001</v>
      </c>
      <c r="K33" s="95">
        <f t="shared" si="8"/>
        <v>-2415765.0000000014</v>
      </c>
      <c r="L33" s="16">
        <f t="shared" si="8"/>
        <v>-2657341.500000002</v>
      </c>
      <c r="M33" s="89"/>
      <c r="N33" s="89"/>
      <c r="O33" s="89"/>
    </row>
    <row r="34" spans="1:15" ht="12.75" thickBot="1">
      <c r="A34" s="63">
        <f>ROW()</f>
        <v>34</v>
      </c>
      <c r="C34" s="90" t="s">
        <v>58</v>
      </c>
      <c r="E34" s="19"/>
      <c r="F34" s="22">
        <f>SUM(F29:F33)</f>
        <v>16394571.42857143</v>
      </c>
      <c r="G34" s="22">
        <f aca="true" t="shared" si="9" ref="G34:O34">SUM(G29:G33)</f>
        <v>18008571.428571433</v>
      </c>
      <c r="H34" s="22">
        <f t="shared" si="9"/>
        <v>19783971.42857144</v>
      </c>
      <c r="I34" s="22">
        <f t="shared" si="9"/>
        <v>21736911.42857144</v>
      </c>
      <c r="J34" s="22">
        <f t="shared" si="9"/>
        <v>23885145.42857144</v>
      </c>
      <c r="K34" s="98">
        <f t="shared" si="9"/>
        <v>26248202.828571446</v>
      </c>
      <c r="L34" s="22">
        <f t="shared" si="9"/>
        <v>28592994.54000003</v>
      </c>
      <c r="M34" s="89"/>
      <c r="N34" s="89"/>
      <c r="O34" s="89"/>
    </row>
    <row r="35" spans="1:15" ht="7.5" customHeight="1" thickTop="1">
      <c r="A35" s="63">
        <f>ROW()</f>
        <v>35</v>
      </c>
      <c r="E35" s="19"/>
      <c r="F35" s="21"/>
      <c r="G35" s="21"/>
      <c r="H35" s="21"/>
      <c r="I35" s="21"/>
      <c r="J35" s="21"/>
      <c r="K35" s="95"/>
      <c r="L35" s="21"/>
      <c r="M35" s="89"/>
      <c r="N35" s="89"/>
      <c r="O35" s="89"/>
    </row>
    <row r="36" spans="1:15" ht="12.75" thickBot="1">
      <c r="A36" s="63">
        <f>ROW()</f>
        <v>36</v>
      </c>
      <c r="C36" s="85" t="s">
        <v>21</v>
      </c>
      <c r="D36" s="15"/>
      <c r="E36" s="19"/>
      <c r="K36" s="99"/>
      <c r="M36" s="89"/>
      <c r="N36" s="89"/>
      <c r="O36" s="89"/>
    </row>
    <row r="37" spans="1:15" ht="12.75" thickBot="1">
      <c r="A37" s="63">
        <f>ROW()</f>
        <v>37</v>
      </c>
      <c r="C37" s="90" t="s">
        <v>62</v>
      </c>
      <c r="D37" s="74" t="s">
        <v>40</v>
      </c>
      <c r="E37" s="49">
        <f>+D12</f>
        <v>6</v>
      </c>
      <c r="K37" s="100">
        <f>+E37*K24</f>
        <v>265734150.00000012</v>
      </c>
      <c r="M37" s="89"/>
      <c r="N37" s="89"/>
      <c r="O37" s="89"/>
    </row>
    <row r="38" spans="1:15" ht="12.75" thickBot="1" thickTop="1">
      <c r="A38" s="63">
        <f>ROW()</f>
        <v>38</v>
      </c>
      <c r="C38" t="s">
        <v>22</v>
      </c>
      <c r="E38" s="19"/>
      <c r="K38" s="101"/>
      <c r="M38" s="89"/>
      <c r="N38" s="89"/>
      <c r="O38" s="89"/>
    </row>
    <row r="39" spans="1:15" ht="12.75">
      <c r="A39" s="63">
        <f>ROW()</f>
        <v>39</v>
      </c>
      <c r="C39" t="s">
        <v>23</v>
      </c>
      <c r="E39" s="20"/>
      <c r="K39" s="95"/>
      <c r="M39" s="89"/>
      <c r="N39" s="89"/>
      <c r="O39" s="89"/>
    </row>
    <row r="40" spans="1:15" ht="13.5" customHeight="1">
      <c r="A40" s="63">
        <f>ROW()</f>
        <v>40</v>
      </c>
      <c r="E40" s="19"/>
      <c r="K40" s="99"/>
      <c r="M40" s="89"/>
      <c r="N40" s="89"/>
      <c r="O40" s="89"/>
    </row>
    <row r="41" spans="1:15" ht="12.75" thickBot="1">
      <c r="A41" s="63">
        <f>ROW()</f>
        <v>41</v>
      </c>
      <c r="C41" t="s">
        <v>20</v>
      </c>
      <c r="E41" s="43">
        <f>-E8</f>
        <v>-169950000</v>
      </c>
      <c r="F41" s="42">
        <f>+F39+F34</f>
        <v>16394571.42857143</v>
      </c>
      <c r="G41" s="42">
        <f>+G39+G34</f>
        <v>18008571.428571433</v>
      </c>
      <c r="H41" s="42">
        <f>+H39+H34</f>
        <v>19783971.42857144</v>
      </c>
      <c r="I41" s="42">
        <f>+I39+I34</f>
        <v>21736911.42857144</v>
      </c>
      <c r="J41" s="42">
        <f>+J39+J34</f>
        <v>23885145.42857144</v>
      </c>
      <c r="K41" s="102">
        <f>+K37+K34</f>
        <v>291982352.82857156</v>
      </c>
      <c r="M41" s="89"/>
      <c r="N41" s="89"/>
      <c r="O41" s="89"/>
    </row>
    <row r="42" spans="1:15" ht="12.75" thickTop="1">
      <c r="A42" s="63">
        <f>ROW()</f>
        <v>42</v>
      </c>
      <c r="E42" s="21"/>
      <c r="F42" s="23" t="s">
        <v>24</v>
      </c>
      <c r="G42" s="23" t="s">
        <v>24</v>
      </c>
      <c r="H42" s="23" t="s">
        <v>24</v>
      </c>
      <c r="I42" s="23" t="s">
        <v>24</v>
      </c>
      <c r="J42" s="23" t="s">
        <v>24</v>
      </c>
      <c r="K42" s="103" t="s">
        <v>24</v>
      </c>
      <c r="M42" s="89"/>
      <c r="N42" s="89"/>
      <c r="O42" s="89"/>
    </row>
    <row r="43" spans="1:15" ht="12.75" thickBot="1">
      <c r="A43" s="63">
        <f>ROW()</f>
        <v>43</v>
      </c>
      <c r="C43" s="24" t="s">
        <v>42</v>
      </c>
      <c r="D43" s="24"/>
      <c r="E43" s="69">
        <f>+G8</f>
        <v>0.2</v>
      </c>
      <c r="F43" s="76">
        <f>(1/(1+$E43))^F19</f>
        <v>0.8333333333333334</v>
      </c>
      <c r="G43" s="76">
        <f>(1/(1+$E43))^G19</f>
        <v>0.6944444444444445</v>
      </c>
      <c r="H43" s="76">
        <f>(1/(1+$E43))^H19</f>
        <v>0.5787037037037038</v>
      </c>
      <c r="I43" s="76">
        <f>(1/(1+$E43))^I19</f>
        <v>0.48225308641975323</v>
      </c>
      <c r="J43" s="76">
        <f>(1/(1+$E43))^J19</f>
        <v>0.401877572016461</v>
      </c>
      <c r="K43" s="104">
        <f>(1/(1+$E43))^K19</f>
        <v>0.33489797668038424</v>
      </c>
      <c r="M43" s="89"/>
      <c r="N43" s="89"/>
      <c r="O43" s="89"/>
    </row>
    <row r="44" spans="1:15" ht="12.75" thickBot="1">
      <c r="A44" s="63">
        <f>ROW()</f>
        <v>44</v>
      </c>
      <c r="C44" s="24" t="s">
        <v>43</v>
      </c>
      <c r="D44" s="24"/>
      <c r="E44" s="31">
        <f>SUM(F44:K44)</f>
        <v>155483048.84420022</v>
      </c>
      <c r="F44" s="32">
        <f aca="true" t="shared" si="10" ref="F44:K44">+F43*F41</f>
        <v>13662142.857142858</v>
      </c>
      <c r="G44" s="32">
        <f t="shared" si="10"/>
        <v>12505952.380952386</v>
      </c>
      <c r="H44" s="32">
        <f t="shared" si="10"/>
        <v>11449057.539682548</v>
      </c>
      <c r="I44" s="32">
        <f t="shared" si="10"/>
        <v>10482692.625661384</v>
      </c>
      <c r="J44" s="32">
        <f t="shared" si="10"/>
        <v>9598904.252094364</v>
      </c>
      <c r="K44" s="105">
        <f t="shared" si="10"/>
        <v>97784299.18866669</v>
      </c>
      <c r="M44" s="89"/>
      <c r="N44" s="89"/>
      <c r="O44" s="89"/>
    </row>
    <row r="45" spans="1:15" ht="12.75" customHeight="1">
      <c r="A45" s="63">
        <f>ROW()</f>
        <v>45</v>
      </c>
      <c r="C45" s="24"/>
      <c r="D45" s="24"/>
      <c r="E45" s="24"/>
      <c r="F45" s="32"/>
      <c r="G45" s="32"/>
      <c r="H45" s="32"/>
      <c r="I45" s="32"/>
      <c r="J45" s="32"/>
      <c r="K45" s="106"/>
      <c r="M45" s="89"/>
      <c r="N45" s="89"/>
      <c r="O45" s="89"/>
    </row>
    <row r="46" spans="1:15" ht="12.75">
      <c r="A46" s="63">
        <f>ROW()</f>
        <v>46</v>
      </c>
      <c r="C46" s="24" t="s">
        <v>25</v>
      </c>
      <c r="D46" s="24"/>
      <c r="E46" s="26">
        <f>+E41</f>
        <v>-169950000</v>
      </c>
      <c r="F46" s="25"/>
      <c r="M46" s="89"/>
      <c r="N46" s="89"/>
      <c r="O46" s="89"/>
    </row>
    <row r="47" spans="1:15" ht="12.75" thickBot="1">
      <c r="A47" s="63">
        <f>ROW()</f>
        <v>47</v>
      </c>
      <c r="C47" s="24" t="s">
        <v>26</v>
      </c>
      <c r="D47" s="24"/>
      <c r="E47" s="22">
        <f>+E44+E46</f>
        <v>-14466951.155799776</v>
      </c>
      <c r="M47" s="89"/>
      <c r="N47" s="89"/>
      <c r="O47" s="89"/>
    </row>
    <row r="48" spans="1:15" ht="14.25" customHeight="1" thickBot="1" thickTop="1">
      <c r="A48" s="63">
        <f>ROW()</f>
        <v>48</v>
      </c>
      <c r="C48" s="24"/>
      <c r="D48" s="24"/>
      <c r="E48" s="27"/>
      <c r="F48" s="25"/>
      <c r="M48" s="89"/>
      <c r="N48" s="89"/>
      <c r="O48" s="89"/>
    </row>
    <row r="49" spans="1:15" ht="12.75" customHeight="1" thickBot="1">
      <c r="A49" s="63">
        <f>ROW()</f>
        <v>49</v>
      </c>
      <c r="C49" s="24" t="s">
        <v>27</v>
      </c>
      <c r="D49" s="24"/>
      <c r="E49" s="41">
        <f>IRR(E41:K41)</f>
        <v>0.17818552640190521</v>
      </c>
      <c r="M49" s="89"/>
      <c r="N49" s="89"/>
      <c r="O49" s="89"/>
    </row>
    <row r="50" spans="13:15" ht="12.75">
      <c r="M50" s="89"/>
      <c r="N50" s="89"/>
      <c r="O50" s="89"/>
    </row>
    <row r="51" spans="13:15" ht="12.75">
      <c r="M51" s="89"/>
      <c r="N51" s="89"/>
      <c r="O51" s="89"/>
    </row>
    <row r="52" spans="13:15" ht="12.75">
      <c r="M52" s="89"/>
      <c r="N52" s="89"/>
      <c r="O52" s="89"/>
    </row>
    <row r="53" spans="13:15" ht="12.75">
      <c r="M53" s="89"/>
      <c r="N53" s="89"/>
      <c r="O53" s="89"/>
    </row>
    <row r="54" spans="13:15" ht="12.75">
      <c r="M54" s="89"/>
      <c r="N54" s="89"/>
      <c r="O54" s="89"/>
    </row>
    <row r="55" spans="13:15" ht="12.75">
      <c r="M55" s="89"/>
      <c r="N55" s="89"/>
      <c r="O55" s="89"/>
    </row>
    <row r="56" spans="13:15" ht="12.75">
      <c r="M56" s="89"/>
      <c r="N56" s="89"/>
      <c r="O56" s="89"/>
    </row>
    <row r="57" spans="13:15" ht="12.75">
      <c r="M57" s="89"/>
      <c r="N57" s="89"/>
      <c r="O57" s="89"/>
    </row>
    <row r="58" spans="13:15" ht="12.75">
      <c r="M58" s="89"/>
      <c r="N58" s="89"/>
      <c r="O58" s="89"/>
    </row>
    <row r="59" spans="13:15" ht="12.75">
      <c r="M59" s="89"/>
      <c r="N59" s="89"/>
      <c r="O59" s="89"/>
    </row>
    <row r="60" spans="13:15" ht="12.75">
      <c r="M60" s="89"/>
      <c r="N60" s="89"/>
      <c r="O60" s="89"/>
    </row>
    <row r="61" spans="13:15" ht="12.75">
      <c r="M61" s="89"/>
      <c r="N61" s="89"/>
      <c r="O61" s="89"/>
    </row>
    <row r="62" spans="6:15" ht="12.75">
      <c r="F62" s="17"/>
      <c r="H62" s="17"/>
      <c r="I62" s="17"/>
      <c r="J62" s="17"/>
      <c r="K62" s="17"/>
      <c r="L62" s="17"/>
      <c r="M62" s="89"/>
      <c r="N62" s="89"/>
      <c r="O62" s="89"/>
    </row>
    <row r="63" spans="6:15" ht="12.75">
      <c r="F63" s="17"/>
      <c r="H63" s="17"/>
      <c r="I63" s="17"/>
      <c r="J63" s="17"/>
      <c r="K63" s="17"/>
      <c r="L63" s="17"/>
      <c r="M63" s="89"/>
      <c r="N63" s="89"/>
      <c r="O63" s="89"/>
    </row>
    <row r="64" spans="6:15" ht="12.75">
      <c r="F64" s="17"/>
      <c r="H64" s="17"/>
      <c r="I64" s="17"/>
      <c r="J64" s="17"/>
      <c r="K64" s="17"/>
      <c r="L64" s="17"/>
      <c r="M64" s="89"/>
      <c r="N64" s="89"/>
      <c r="O64" s="89"/>
    </row>
    <row r="65" spans="6:15" ht="12.75">
      <c r="F65" s="17"/>
      <c r="H65" s="17"/>
      <c r="I65" s="17"/>
      <c r="J65" s="17"/>
      <c r="K65" s="17"/>
      <c r="L65" s="17"/>
      <c r="M65" s="89"/>
      <c r="N65" s="89"/>
      <c r="O65" s="89"/>
    </row>
    <row r="66" spans="6:15" ht="12.75">
      <c r="F66" s="17"/>
      <c r="H66" s="17"/>
      <c r="I66" s="17"/>
      <c r="J66" s="17"/>
      <c r="K66" s="17"/>
      <c r="L66" s="17"/>
      <c r="M66" s="89"/>
      <c r="N66" s="89"/>
      <c r="O66" s="89"/>
    </row>
    <row r="67" spans="6:15" ht="12.75">
      <c r="F67" s="17"/>
      <c r="H67" s="17"/>
      <c r="M67" s="89"/>
      <c r="N67" s="89"/>
      <c r="O67" s="89"/>
    </row>
    <row r="68" spans="6:15" ht="12.75">
      <c r="F68" s="17"/>
      <c r="M68" s="89"/>
      <c r="N68" s="89"/>
      <c r="O68" s="89"/>
    </row>
    <row r="69" spans="6:15" ht="12.75">
      <c r="F69" s="17"/>
      <c r="M69" s="89"/>
      <c r="N69" s="89"/>
      <c r="O69" s="89"/>
    </row>
    <row r="70" spans="6:15" ht="12.75">
      <c r="F70" s="17"/>
      <c r="M70" s="89"/>
      <c r="N70" s="89"/>
      <c r="O70" s="89"/>
    </row>
    <row r="71" spans="6:15" ht="12.75">
      <c r="F71" s="17"/>
      <c r="M71" s="89"/>
      <c r="N71" s="89"/>
      <c r="O71" s="89"/>
    </row>
    <row r="72" spans="6:15" ht="12.75">
      <c r="F72" s="17"/>
      <c r="M72" s="89"/>
      <c r="N72" s="89"/>
      <c r="O72" s="89"/>
    </row>
    <row r="73" spans="6:15" ht="12.75">
      <c r="F73" s="17"/>
      <c r="M73" s="89"/>
      <c r="N73" s="89"/>
      <c r="O73" s="89"/>
    </row>
    <row r="74" spans="6:15" ht="12.75">
      <c r="F74" s="17"/>
      <c r="M74" s="89"/>
      <c r="N74" s="89"/>
      <c r="O74" s="89"/>
    </row>
    <row r="75" spans="6:15" ht="12.75">
      <c r="F75" s="17"/>
      <c r="M75" s="89"/>
      <c r="N75" s="89"/>
      <c r="O75" s="89"/>
    </row>
    <row r="76" spans="6:15" ht="12.75">
      <c r="F76" s="17"/>
      <c r="M76" s="89"/>
      <c r="N76" s="89"/>
      <c r="O76" s="89"/>
    </row>
    <row r="77" spans="6:15" ht="12.75">
      <c r="F77" s="17"/>
      <c r="M77" s="89"/>
      <c r="N77" s="89"/>
      <c r="O77" s="89"/>
    </row>
    <row r="78" spans="6:15" ht="12.75">
      <c r="F78" s="17"/>
      <c r="M78" s="89"/>
      <c r="N78" s="89"/>
      <c r="O78" s="89"/>
    </row>
    <row r="79" spans="6:15" ht="12.75">
      <c r="F79" s="17"/>
      <c r="M79" s="89"/>
      <c r="N79" s="89"/>
      <c r="O79" s="89"/>
    </row>
    <row r="80" spans="6:15" ht="12.75">
      <c r="F80" s="17"/>
      <c r="M80" s="89"/>
      <c r="N80" s="89"/>
      <c r="O80" s="89"/>
    </row>
    <row r="81" spans="6:15" ht="12.75">
      <c r="F81" s="17"/>
      <c r="M81" s="89"/>
      <c r="N81" s="89"/>
      <c r="O81" s="89"/>
    </row>
    <row r="82" spans="6:15" ht="12.75">
      <c r="F82" s="17"/>
      <c r="M82" s="89"/>
      <c r="N82" s="89"/>
      <c r="O82" s="89"/>
    </row>
    <row r="83" spans="6:15" ht="12.75">
      <c r="F83" s="17"/>
      <c r="M83" s="89"/>
      <c r="N83" s="89"/>
      <c r="O83" s="89"/>
    </row>
    <row r="84" spans="6:15" ht="12.75">
      <c r="F84" s="17"/>
      <c r="M84" s="89"/>
      <c r="N84" s="89"/>
      <c r="O84" s="89"/>
    </row>
    <row r="85" spans="6:15" ht="12.75">
      <c r="F85" s="17"/>
      <c r="M85" s="89"/>
      <c r="N85" s="89"/>
      <c r="O85" s="89"/>
    </row>
    <row r="86" spans="6:15" ht="12.75">
      <c r="F86" s="17"/>
      <c r="M86" s="89"/>
      <c r="N86" s="89"/>
      <c r="O86" s="89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</sheetData>
  <sheetProtection/>
  <printOptions/>
  <pageMargins left="0.2" right="0.2" top="0.34" bottom="0.17" header="0.53" footer="0.17"/>
  <pageSetup fitToHeight="1" fitToWidth="1" horizontalDpi="1200" verticalDpi="1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2011-03-21T19:55:01Z</cp:lastPrinted>
  <dcterms:created xsi:type="dcterms:W3CDTF">2007-12-04T14:52:44Z</dcterms:created>
  <dcterms:modified xsi:type="dcterms:W3CDTF">2019-05-08T01:35:12Z</dcterms:modified>
  <cp:category/>
  <cp:version/>
  <cp:contentType/>
  <cp:contentStatus/>
</cp:coreProperties>
</file>