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20" windowWidth="1494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'Sheet1'!$A$1:$O$168</definedName>
  </definedNames>
  <calcPr fullCalcOnLoad="1"/>
</workbook>
</file>

<file path=xl/sharedStrings.xml><?xml version="1.0" encoding="utf-8"?>
<sst xmlns="http://schemas.openxmlformats.org/spreadsheetml/2006/main" count="115" uniqueCount="61">
  <si>
    <t>PERFORMANCE SCENARIOS</t>
  </si>
  <si>
    <t>Stocks (s)</t>
  </si>
  <si>
    <t>Bonds (b)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</si>
  <si>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</si>
  <si>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</si>
  <si>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</si>
  <si>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</si>
  <si>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</si>
  <si>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</si>
  <si>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</si>
  <si>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</si>
  <si>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</si>
  <si>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Recession (Sr)</t>
  </si>
  <si>
    <t>Normal (Sn)</t>
  </si>
  <si>
    <t>Boom (Sb)</t>
  </si>
  <si>
    <t>%</t>
  </si>
  <si>
    <t>Variance=</t>
  </si>
  <si>
    <t>SD =</t>
  </si>
  <si>
    <t>PORTFOLIO ANALYSIS (Asset Allocation)</t>
  </si>
  <si>
    <t>Asset Allocation</t>
  </si>
  <si>
    <t>Stocks (As) =</t>
  </si>
  <si>
    <t>Bonds (Ab) =</t>
  </si>
  <si>
    <r>
      <t>(As * 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 + (Ab * 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</si>
  <si>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t>COVARIANCE &amp; CORRELATION</t>
  </si>
  <si>
    <t>Stocks (Deviation from the mean)</t>
  </si>
  <si>
    <t>Bonds (Deviation from the mean)</t>
  </si>
  <si>
    <t>Ds * Db</t>
  </si>
  <si>
    <t>Covariance
 [p * (Ds*Db)</t>
  </si>
  <si>
    <t>Covariance=</t>
  </si>
  <si>
    <t>Correlation Coefficient =</t>
  </si>
  <si>
    <t>Parameters</t>
  </si>
  <si>
    <t>E (rs) =</t>
  </si>
  <si>
    <t>E (rb) =</t>
  </si>
  <si>
    <t>σs =</t>
  </si>
  <si>
    <t>σb=</t>
  </si>
  <si>
    <t>Psb =</t>
  </si>
  <si>
    <t>Portfolio Weights</t>
  </si>
  <si>
    <t>Exp Return</t>
  </si>
  <si>
    <t>Std Dev.</t>
  </si>
  <si>
    <t>Ws</t>
  </si>
  <si>
    <t>Wb</t>
  </si>
  <si>
    <t xml:space="preserve"> E(rp) %</t>
  </si>
  <si>
    <t>σp %</t>
  </si>
  <si>
    <t>Minimum Variance</t>
  </si>
  <si>
    <t>Stocks</t>
  </si>
  <si>
    <t>Bonds</t>
  </si>
  <si>
    <t>Correlation between B and S =</t>
  </si>
  <si>
    <t>Portfolio %</t>
  </si>
  <si>
    <t>Weights</t>
  </si>
  <si>
    <t>Returns (%)</t>
  </si>
  <si>
    <t>σ (%)</t>
  </si>
  <si>
    <r>
      <t>(Wb.</t>
    </r>
    <r>
      <rPr>
        <b/>
        <sz val="10"/>
        <rFont val="Arial"/>
        <family val="0"/>
      </rPr>
      <t>σb)^2+(Ws.σs)^2</t>
    </r>
  </si>
  <si>
    <r>
      <t>2*(Wb.</t>
    </r>
    <r>
      <rPr>
        <b/>
        <sz val="10"/>
        <rFont val="Arial"/>
        <family val="0"/>
      </rPr>
      <t>σb.Wb.σb).p</t>
    </r>
  </si>
  <si>
    <t>σ (bs) (%)</t>
  </si>
  <si>
    <t>Risk Free Portfolio</t>
  </si>
  <si>
    <t>T-Bills</t>
  </si>
  <si>
    <t>Risky Portfolio</t>
  </si>
  <si>
    <t>Sharpe Ratio</t>
  </si>
  <si>
    <t>Expected Return  of Total Portfolio =</t>
  </si>
  <si>
    <t>With Correlation = 1</t>
  </si>
  <si>
    <t>With Correlation = 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</si>
</sst>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%"/>
    <numFmt numFmtId="167" formatCode="0.000"/>
    <numFmt numFmtId="168" formatCode="_(* #,##0_);_(* \(#,##0\);_(* &quot;-&quot;??_);_(@_)"/>
    <numFmt numFmtId="169" formatCode="0.0000"/>
  </numFmts>
  <fonts count="13">
    <font>
      <sz val="1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.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21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2" xfId="21" applyNumberFormat="1" applyBorder="1" applyAlignment="1">
      <alignment horizontal="center"/>
    </xf>
    <xf numFmtId="2" fontId="3" fillId="2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3" xfId="0" applyNumberFormat="1" applyFont="1" applyBorder="1" applyAlignment="1">
      <alignment/>
    </xf>
    <xf numFmtId="2" fontId="3" fillId="2" borderId="4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0" fontId="0" fillId="0" borderId="5" xfId="0" applyBorder="1" applyAlignment="1">
      <alignment/>
    </xf>
    <xf numFmtId="9" fontId="4" fillId="0" borderId="6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7" xfId="0" applyBorder="1" applyAlignment="1">
      <alignment/>
    </xf>
    <xf numFmtId="9" fontId="3" fillId="0" borderId="8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Continuous"/>
    </xf>
    <xf numFmtId="0" fontId="3" fillId="3" borderId="10" xfId="0" applyFont="1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2" xfId="0" applyFont="1" applyBorder="1" applyAlignment="1">
      <alignment wrapText="1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166" fontId="0" fillId="0" borderId="0" xfId="21" applyNumberFormat="1" applyAlignment="1">
      <alignment/>
    </xf>
    <xf numFmtId="166" fontId="0" fillId="0" borderId="0" xfId="0" applyNumberFormat="1" applyAlignment="1">
      <alignment/>
    </xf>
    <xf numFmtId="0" fontId="3" fillId="2" borderId="9" xfId="0" applyFont="1" applyFill="1" applyBorder="1" applyAlignment="1">
      <alignment/>
    </xf>
    <xf numFmtId="167" fontId="3" fillId="2" borderId="11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 quotePrefix="1">
      <alignment horizontal="center"/>
    </xf>
    <xf numFmtId="0" fontId="3" fillId="2" borderId="11" xfId="0" applyFont="1" applyFill="1" applyBorder="1" applyAlignment="1">
      <alignment horizontal="center"/>
    </xf>
    <xf numFmtId="168" fontId="3" fillId="0" borderId="0" xfId="15" applyNumberFormat="1" applyFont="1" applyAlignment="1">
      <alignment horizontal="center"/>
    </xf>
    <xf numFmtId="168" fontId="0" fillId="0" borderId="0" xfId="15" applyNumberFormat="1" applyAlignment="1">
      <alignment/>
    </xf>
    <xf numFmtId="0" fontId="0" fillId="0" borderId="0" xfId="15" applyNumberFormat="1" applyAlignment="1">
      <alignment horizontal="center"/>
    </xf>
    <xf numFmtId="169" fontId="0" fillId="0" borderId="0" xfId="15" applyNumberFormat="1" applyAlignment="1">
      <alignment horizontal="center"/>
    </xf>
    <xf numFmtId="0" fontId="0" fillId="0" borderId="0" xfId="15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3" fillId="2" borderId="4" xfId="0" applyNumberFormat="1" applyFont="1" applyFill="1" applyBorder="1" applyAlignment="1">
      <alignment/>
    </xf>
    <xf numFmtId="2" fontId="3" fillId="2" borderId="11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0" borderId="12" xfId="0" applyBorder="1" applyAlignment="1">
      <alignment/>
    </xf>
    <xf numFmtId="2" fontId="0" fillId="0" borderId="0" xfId="15" applyNumberFormat="1" applyAlignment="1">
      <alignment horizontal="center"/>
    </xf>
    <xf numFmtId="43" fontId="0" fillId="0" borderId="0" xfId="15" applyAlignment="1">
      <alignment/>
    </xf>
    <xf numFmtId="0" fontId="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 (rp) Vs. Std Dev. With CAL Line - optimum portfolio (best Sharpe Ratio)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Sheet1!$D$135:$D$145</c:f>
              <c:numCache/>
            </c:numRef>
          </c:xVal>
          <c:yVal>
            <c:numRef>
              <c:f>Sheet1!$E$135:$E$145</c:f>
              <c:numCache/>
            </c:numRef>
          </c:yVal>
          <c:smooth val="1"/>
        </c:ser>
        <c:axId val="37329781"/>
        <c:axId val="423710"/>
      </c:scatterChart>
      <c:valAx>
        <c:axId val="3732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710"/>
        <c:crosses val="autoZero"/>
        <c:crossBetween val="midCat"/>
        <c:dispUnits/>
      </c:valAx>
      <c:valAx>
        <c:axId val="423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29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E(pr) Vs Std Dev with 0 correlation</a:t>
            </a:r>
          </a:p>
        </c:rich>
      </c:tx>
      <c:layout>
        <c:manualLayout>
          <c:xMode val="factor"/>
          <c:yMode val="factor"/>
          <c:x val="0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5025"/>
          <c:w val="0.919"/>
          <c:h val="0.88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Sheet1!$D$49:$D$59</c:f>
              <c:numCache/>
            </c:numRef>
          </c:xVal>
          <c:yVal>
            <c:numRef>
              <c:f>Sheet1!$E$49:$E$59</c:f>
              <c:numCache/>
            </c:numRef>
          </c:yVal>
          <c:smooth val="1"/>
        </c:ser>
        <c:axId val="3813391"/>
        <c:axId val="34320520"/>
      </c:scatterChart>
      <c:valAx>
        <c:axId val="3813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Std Dev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20520"/>
        <c:crosses val="autoZero"/>
        <c:crossBetween val="midCat"/>
        <c:dispUnits/>
      </c:valAx>
      <c:valAx>
        <c:axId val="34320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 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33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 (rp) Vs Std Dev. With correlation of 1</a:t>
            </a:r>
          </a:p>
        </c:rich>
      </c:tx>
      <c:layout>
        <c:manualLayout>
          <c:xMode val="factor"/>
          <c:yMode val="factor"/>
          <c:x val="0.002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425"/>
          <c:w val="0.96225"/>
          <c:h val="0.809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Sheet1!$E$95:$E$96</c:f>
              <c:strCache>
                <c:ptCount val="1"/>
                <c:pt idx="0">
                  <c:v>Exp Return  E(rp) %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Sheet1!$D$97:$D$107</c:f>
              <c:numCache/>
            </c:numRef>
          </c:xVal>
          <c:yVal>
            <c:numRef>
              <c:f>Sheet1!$E$97:$E$107</c:f>
              <c:numCache/>
            </c:numRef>
          </c:yVal>
          <c:smooth val="1"/>
        </c:ser>
        <c:axId val="40449225"/>
        <c:axId val="28498706"/>
      </c:scatterChart>
      <c:valAx>
        <c:axId val="4044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98706"/>
        <c:crosses val="autoZero"/>
        <c:crossBetween val="midCat"/>
        <c:dispUnits/>
      </c:valAx>
      <c:valAx>
        <c:axId val="28498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49225"/>
        <c:crosses val="autoZero"/>
        <c:crossBetween val="midCat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 (rp) Vs. Std Dev. with Correlation of -1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Sheet1!$D$116:$D$126</c:f>
              <c:numCache/>
            </c:numRef>
          </c:xVal>
          <c:yVal>
            <c:numRef>
              <c:f>Sheet1!$E$116:$E$126</c:f>
              <c:numCache/>
            </c:numRef>
          </c:yVal>
          <c:smooth val="1"/>
        </c:ser>
        <c:axId val="55161763"/>
        <c:axId val="26693820"/>
      </c:scatterChart>
      <c:valAx>
        <c:axId val="5516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93820"/>
        <c:crosses val="autoZero"/>
        <c:crossBetween val="midCat"/>
        <c:dispUnits/>
      </c:valAx>
      <c:valAx>
        <c:axId val="26693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61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E(pr) Vs Std Dev with 0 correlation</a:t>
            </a:r>
          </a:p>
        </c:rich>
      </c:tx>
      <c:layout>
        <c:manualLayout>
          <c:xMode val="factor"/>
          <c:yMode val="factor"/>
          <c:x val="0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5025"/>
          <c:w val="0.919"/>
          <c:h val="0.88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Sheet1!$D$49:$D$59</c:f>
              <c:numCache/>
            </c:numRef>
          </c:xVal>
          <c:yVal>
            <c:numRef>
              <c:f>Sheet1!$E$49:$E$59</c:f>
              <c:numCache/>
            </c:numRef>
          </c:yVal>
          <c:smooth val="1"/>
        </c:ser>
        <c:axId val="38917789"/>
        <c:axId val="14715782"/>
      </c:scatterChart>
      <c:valAx>
        <c:axId val="3891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Std Dev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15782"/>
        <c:crosses val="autoZero"/>
        <c:crossBetween val="midCat"/>
        <c:dispUnits/>
      </c:valAx>
      <c:valAx>
        <c:axId val="1471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 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7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</cdr:x>
      <cdr:y>0.1255</cdr:y>
    </cdr:from>
    <cdr:to>
      <cdr:x>0.90525</cdr:x>
      <cdr:y>0.18925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438150"/>
          <a:ext cx="695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 Stocks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</cdr:x>
      <cdr:y>0.1255</cdr:y>
    </cdr:from>
    <cdr:to>
      <cdr:x>0.90525</cdr:x>
      <cdr:y>0.18925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438150"/>
          <a:ext cx="695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 Stocks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132</xdr:row>
      <xdr:rowOff>0</xdr:rowOff>
    </xdr:from>
    <xdr:to>
      <xdr:col>14</xdr:col>
      <xdr:colOff>38100</xdr:colOff>
      <xdr:row>147</xdr:row>
      <xdr:rowOff>0</xdr:rowOff>
    </xdr:to>
    <xdr:graphicFrame>
      <xdr:nvGraphicFramePr>
        <xdr:cNvPr id="1" name="Chart 19"/>
        <xdr:cNvGraphicFramePr/>
      </xdr:nvGraphicFramePr>
      <xdr:xfrm>
        <a:off x="4486275" y="23460075"/>
        <a:ext cx="51244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38</xdr:row>
      <xdr:rowOff>152400</xdr:rowOff>
    </xdr:from>
    <xdr:to>
      <xdr:col>13</xdr:col>
      <xdr:colOff>762000</xdr:colOff>
      <xdr:row>60</xdr:row>
      <xdr:rowOff>95250</xdr:rowOff>
    </xdr:to>
    <xdr:graphicFrame>
      <xdr:nvGraphicFramePr>
        <xdr:cNvPr id="2" name="Chart 3"/>
        <xdr:cNvGraphicFramePr/>
      </xdr:nvGraphicFramePr>
      <xdr:xfrm>
        <a:off x="4505325" y="8391525"/>
        <a:ext cx="50292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15</xdr:row>
      <xdr:rowOff>142875</xdr:rowOff>
    </xdr:from>
    <xdr:to>
      <xdr:col>4</xdr:col>
      <xdr:colOff>0</xdr:colOff>
      <xdr:row>16</xdr:row>
      <xdr:rowOff>123825</xdr:rowOff>
    </xdr:to>
    <xdr:sp>
      <xdr:nvSpPr>
        <xdr:cNvPr id="3" name="Line 1"/>
        <xdr:cNvSpPr>
          <a:spLocks/>
        </xdr:cNvSpPr>
      </xdr:nvSpPr>
      <xdr:spPr>
        <a:xfrm flipH="1">
          <a:off x="2552700" y="3400425"/>
          <a:ext cx="400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62</xdr:row>
      <xdr:rowOff>0</xdr:rowOff>
    </xdr:from>
    <xdr:to>
      <xdr:col>7</xdr:col>
      <xdr:colOff>571500</xdr:colOff>
      <xdr:row>64</xdr:row>
      <xdr:rowOff>28575</xdr:rowOff>
    </xdr:to>
    <xdr:sp>
      <xdr:nvSpPr>
        <xdr:cNvPr id="4" name="TextBox 2"/>
        <xdr:cNvSpPr txBox="1">
          <a:spLocks noChangeArrowheads="1"/>
        </xdr:cNvSpPr>
      </xdr:nvSpPr>
      <xdr:spPr>
        <a:xfrm>
          <a:off x="2057400" y="12125325"/>
          <a:ext cx="37623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Ws=(σb^2 - σb σs p) / (σs^2 + σb^2 - 2*σb σs p)
Wb = 1 - Ws</a:t>
          </a:r>
        </a:p>
      </xdr:txBody>
    </xdr:sp>
    <xdr:clientData/>
  </xdr:twoCellAnchor>
  <xdr:twoCellAnchor>
    <xdr:from>
      <xdr:col>12</xdr:col>
      <xdr:colOff>638175</xdr:colOff>
      <xdr:row>43</xdr:row>
      <xdr:rowOff>95250</xdr:rowOff>
    </xdr:from>
    <xdr:to>
      <xdr:col>12</xdr:col>
      <xdr:colOff>638175</xdr:colOff>
      <xdr:row>57</xdr:row>
      <xdr:rowOff>57150</xdr:rowOff>
    </xdr:to>
    <xdr:sp>
      <xdr:nvSpPr>
        <xdr:cNvPr id="5" name="Line 4"/>
        <xdr:cNvSpPr>
          <a:spLocks/>
        </xdr:cNvSpPr>
      </xdr:nvSpPr>
      <xdr:spPr>
        <a:xfrm>
          <a:off x="8582025" y="914400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43</xdr:row>
      <xdr:rowOff>104775</xdr:rowOff>
    </xdr:from>
    <xdr:to>
      <xdr:col>12</xdr:col>
      <xdr:colOff>647700</xdr:colOff>
      <xdr:row>43</xdr:row>
      <xdr:rowOff>104775</xdr:rowOff>
    </xdr:to>
    <xdr:sp>
      <xdr:nvSpPr>
        <xdr:cNvPr id="6" name="Line 5"/>
        <xdr:cNvSpPr>
          <a:spLocks/>
        </xdr:cNvSpPr>
      </xdr:nvSpPr>
      <xdr:spPr>
        <a:xfrm flipH="1">
          <a:off x="5210175" y="915352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49</xdr:row>
      <xdr:rowOff>28575</xdr:rowOff>
    </xdr:from>
    <xdr:to>
      <xdr:col>10</xdr:col>
      <xdr:colOff>381000</xdr:colOff>
      <xdr:row>49</xdr:row>
      <xdr:rowOff>28575</xdr:rowOff>
    </xdr:to>
    <xdr:sp>
      <xdr:nvSpPr>
        <xdr:cNvPr id="7" name="Line 6"/>
        <xdr:cNvSpPr>
          <a:spLocks/>
        </xdr:cNvSpPr>
      </xdr:nvSpPr>
      <xdr:spPr>
        <a:xfrm>
          <a:off x="5219700" y="100488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49</xdr:row>
      <xdr:rowOff>28575</xdr:rowOff>
    </xdr:from>
    <xdr:to>
      <xdr:col>10</xdr:col>
      <xdr:colOff>371475</xdr:colOff>
      <xdr:row>57</xdr:row>
      <xdr:rowOff>57150</xdr:rowOff>
    </xdr:to>
    <xdr:sp>
      <xdr:nvSpPr>
        <xdr:cNvPr id="8" name="Line 7"/>
        <xdr:cNvSpPr>
          <a:spLocks/>
        </xdr:cNvSpPr>
      </xdr:nvSpPr>
      <xdr:spPr>
        <a:xfrm flipH="1">
          <a:off x="6819900" y="10048875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48</xdr:row>
      <xdr:rowOff>133350</xdr:rowOff>
    </xdr:from>
    <xdr:to>
      <xdr:col>10</xdr:col>
      <xdr:colOff>285750</xdr:colOff>
      <xdr:row>49</xdr:row>
      <xdr:rowOff>133350</xdr:rowOff>
    </xdr:to>
    <xdr:sp>
      <xdr:nvSpPr>
        <xdr:cNvPr id="9" name="Line 8"/>
        <xdr:cNvSpPr>
          <a:spLocks/>
        </xdr:cNvSpPr>
      </xdr:nvSpPr>
      <xdr:spPr>
        <a:xfrm flipH="1" flipV="1">
          <a:off x="6391275" y="9991725"/>
          <a:ext cx="352425" cy="16192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48</xdr:row>
      <xdr:rowOff>76200</xdr:rowOff>
    </xdr:from>
    <xdr:to>
      <xdr:col>11</xdr:col>
      <xdr:colOff>419100</xdr:colOff>
      <xdr:row>49</xdr:row>
      <xdr:rowOff>133350</xdr:rowOff>
    </xdr:to>
    <xdr:sp>
      <xdr:nvSpPr>
        <xdr:cNvPr id="10" name="TextBox 9"/>
        <xdr:cNvSpPr txBox="1">
          <a:spLocks noChangeArrowheads="1"/>
        </xdr:cNvSpPr>
      </xdr:nvSpPr>
      <xdr:spPr>
        <a:xfrm>
          <a:off x="6905625" y="993457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 Bonds</a:t>
          </a:r>
        </a:p>
      </xdr:txBody>
    </xdr:sp>
    <xdr:clientData/>
  </xdr:twoCellAnchor>
  <xdr:twoCellAnchor>
    <xdr:from>
      <xdr:col>7</xdr:col>
      <xdr:colOff>152400</xdr:colOff>
      <xdr:row>44</xdr:row>
      <xdr:rowOff>28575</xdr:rowOff>
    </xdr:from>
    <xdr:to>
      <xdr:col>9</xdr:col>
      <xdr:colOff>47625</xdr:colOff>
      <xdr:row>46</xdr:row>
      <xdr:rowOff>38100</xdr:rowOff>
    </xdr:to>
    <xdr:sp>
      <xdr:nvSpPr>
        <xdr:cNvPr id="11" name="TextBox 10"/>
        <xdr:cNvSpPr txBox="1">
          <a:spLocks noChangeArrowheads="1"/>
        </xdr:cNvSpPr>
      </xdr:nvSpPr>
      <xdr:spPr>
        <a:xfrm>
          <a:off x="5400675" y="9239250"/>
          <a:ext cx="828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Stocks 18.73%
Bonds 81.27%</a:t>
          </a:r>
        </a:p>
      </xdr:txBody>
    </xdr:sp>
    <xdr:clientData/>
  </xdr:twoCellAnchor>
  <xdr:twoCellAnchor>
    <xdr:from>
      <xdr:col>9</xdr:col>
      <xdr:colOff>38100</xdr:colOff>
      <xdr:row>46</xdr:row>
      <xdr:rowOff>38100</xdr:rowOff>
    </xdr:from>
    <xdr:to>
      <xdr:col>10</xdr:col>
      <xdr:colOff>190500</xdr:colOff>
      <xdr:row>47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6219825" y="9572625"/>
          <a:ext cx="428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48</xdr:row>
      <xdr:rowOff>0</xdr:rowOff>
    </xdr:from>
    <xdr:to>
      <xdr:col>10</xdr:col>
      <xdr:colOff>190500</xdr:colOff>
      <xdr:row>57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6648450" y="9858375"/>
          <a:ext cx="0" cy="1514475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48</xdr:row>
      <xdr:rowOff>9525</xdr:rowOff>
    </xdr:from>
    <xdr:to>
      <xdr:col>10</xdr:col>
      <xdr:colOff>200025</xdr:colOff>
      <xdr:row>48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5210175" y="9867900"/>
          <a:ext cx="1447800" cy="0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91</xdr:row>
      <xdr:rowOff>85725</xdr:rowOff>
    </xdr:from>
    <xdr:to>
      <xdr:col>14</xdr:col>
      <xdr:colOff>57150</xdr:colOff>
      <xdr:row>108</xdr:row>
      <xdr:rowOff>9525</xdr:rowOff>
    </xdr:to>
    <xdr:graphicFrame>
      <xdr:nvGraphicFramePr>
        <xdr:cNvPr id="15" name="Chart 15"/>
        <xdr:cNvGraphicFramePr/>
      </xdr:nvGraphicFramePr>
      <xdr:xfrm>
        <a:off x="4505325" y="16906875"/>
        <a:ext cx="51244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</xdr:colOff>
      <xdr:row>111</xdr:row>
      <xdr:rowOff>0</xdr:rowOff>
    </xdr:from>
    <xdr:to>
      <xdr:col>14</xdr:col>
      <xdr:colOff>85725</xdr:colOff>
      <xdr:row>125</xdr:row>
      <xdr:rowOff>152400</xdr:rowOff>
    </xdr:to>
    <xdr:graphicFrame>
      <xdr:nvGraphicFramePr>
        <xdr:cNvPr id="16" name="Chart 18"/>
        <xdr:cNvGraphicFramePr/>
      </xdr:nvGraphicFramePr>
      <xdr:xfrm>
        <a:off x="4543425" y="20059650"/>
        <a:ext cx="51149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504825</xdr:colOff>
      <xdr:row>135</xdr:row>
      <xdr:rowOff>133350</xdr:rowOff>
    </xdr:from>
    <xdr:to>
      <xdr:col>12</xdr:col>
      <xdr:colOff>571500</xdr:colOff>
      <xdr:row>142</xdr:row>
      <xdr:rowOff>38100</xdr:rowOff>
    </xdr:to>
    <xdr:sp>
      <xdr:nvSpPr>
        <xdr:cNvPr id="17" name="Line 20"/>
        <xdr:cNvSpPr>
          <a:spLocks/>
        </xdr:cNvSpPr>
      </xdr:nvSpPr>
      <xdr:spPr>
        <a:xfrm flipV="1">
          <a:off x="4991100" y="24079200"/>
          <a:ext cx="3524250" cy="1038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138</xdr:row>
      <xdr:rowOff>114300</xdr:rowOff>
    </xdr:from>
    <xdr:to>
      <xdr:col>8</xdr:col>
      <xdr:colOff>152400</xdr:colOff>
      <xdr:row>139</xdr:row>
      <xdr:rowOff>104775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5772150" y="24545925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</a:t>
          </a:r>
        </a:p>
      </xdr:txBody>
    </xdr:sp>
    <xdr:clientData/>
  </xdr:twoCellAnchor>
  <xdr:twoCellAnchor>
    <xdr:from>
      <xdr:col>9</xdr:col>
      <xdr:colOff>247650</xdr:colOff>
      <xdr:row>136</xdr:row>
      <xdr:rowOff>123825</xdr:rowOff>
    </xdr:from>
    <xdr:to>
      <xdr:col>10</xdr:col>
      <xdr:colOff>323850</xdr:colOff>
      <xdr:row>138</xdr:row>
      <xdr:rowOff>104775</xdr:rowOff>
    </xdr:to>
    <xdr:sp>
      <xdr:nvSpPr>
        <xdr:cNvPr id="19" name="Line 22"/>
        <xdr:cNvSpPr>
          <a:spLocks/>
        </xdr:cNvSpPr>
      </xdr:nvSpPr>
      <xdr:spPr>
        <a:xfrm>
          <a:off x="6429375" y="2423160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66</xdr:row>
      <xdr:rowOff>152400</xdr:rowOff>
    </xdr:from>
    <xdr:to>
      <xdr:col>13</xdr:col>
      <xdr:colOff>762000</xdr:colOff>
      <xdr:row>88</xdr:row>
      <xdr:rowOff>95250</xdr:rowOff>
    </xdr:to>
    <xdr:graphicFrame>
      <xdr:nvGraphicFramePr>
        <xdr:cNvPr id="20" name="Chart 23"/>
        <xdr:cNvGraphicFramePr/>
      </xdr:nvGraphicFramePr>
      <xdr:xfrm>
        <a:off x="4505325" y="12925425"/>
        <a:ext cx="502920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638175</xdr:colOff>
      <xdr:row>71</xdr:row>
      <xdr:rowOff>95250</xdr:rowOff>
    </xdr:from>
    <xdr:to>
      <xdr:col>12</xdr:col>
      <xdr:colOff>638175</xdr:colOff>
      <xdr:row>85</xdr:row>
      <xdr:rowOff>57150</xdr:rowOff>
    </xdr:to>
    <xdr:sp>
      <xdr:nvSpPr>
        <xdr:cNvPr id="21" name="Line 24"/>
        <xdr:cNvSpPr>
          <a:spLocks/>
        </xdr:cNvSpPr>
      </xdr:nvSpPr>
      <xdr:spPr>
        <a:xfrm>
          <a:off x="8582025" y="1367790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71</xdr:row>
      <xdr:rowOff>104775</xdr:rowOff>
    </xdr:from>
    <xdr:to>
      <xdr:col>12</xdr:col>
      <xdr:colOff>647700</xdr:colOff>
      <xdr:row>71</xdr:row>
      <xdr:rowOff>104775</xdr:rowOff>
    </xdr:to>
    <xdr:sp>
      <xdr:nvSpPr>
        <xdr:cNvPr id="22" name="Line 25"/>
        <xdr:cNvSpPr>
          <a:spLocks/>
        </xdr:cNvSpPr>
      </xdr:nvSpPr>
      <xdr:spPr>
        <a:xfrm flipH="1">
          <a:off x="5210175" y="13687425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77</xdr:row>
      <xdr:rowOff>28575</xdr:rowOff>
    </xdr:from>
    <xdr:to>
      <xdr:col>10</xdr:col>
      <xdr:colOff>381000</xdr:colOff>
      <xdr:row>77</xdr:row>
      <xdr:rowOff>28575</xdr:rowOff>
    </xdr:to>
    <xdr:sp>
      <xdr:nvSpPr>
        <xdr:cNvPr id="23" name="Line 26"/>
        <xdr:cNvSpPr>
          <a:spLocks/>
        </xdr:cNvSpPr>
      </xdr:nvSpPr>
      <xdr:spPr>
        <a:xfrm>
          <a:off x="5219700" y="145827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77</xdr:row>
      <xdr:rowOff>28575</xdr:rowOff>
    </xdr:from>
    <xdr:to>
      <xdr:col>10</xdr:col>
      <xdr:colOff>371475</xdr:colOff>
      <xdr:row>85</xdr:row>
      <xdr:rowOff>57150</xdr:rowOff>
    </xdr:to>
    <xdr:sp>
      <xdr:nvSpPr>
        <xdr:cNvPr id="24" name="Line 27"/>
        <xdr:cNvSpPr>
          <a:spLocks/>
        </xdr:cNvSpPr>
      </xdr:nvSpPr>
      <xdr:spPr>
        <a:xfrm flipH="1">
          <a:off x="6819900" y="14582775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76</xdr:row>
      <xdr:rowOff>76200</xdr:rowOff>
    </xdr:from>
    <xdr:to>
      <xdr:col>11</xdr:col>
      <xdr:colOff>419100</xdr:colOff>
      <xdr:row>77</xdr:row>
      <xdr:rowOff>133350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6905625" y="1446847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 Bonds</a:t>
          </a:r>
        </a:p>
      </xdr:txBody>
    </xdr:sp>
    <xdr:clientData/>
  </xdr:twoCellAnchor>
  <xdr:twoCellAnchor>
    <xdr:from>
      <xdr:col>7</xdr:col>
      <xdr:colOff>152400</xdr:colOff>
      <xdr:row>72</xdr:row>
      <xdr:rowOff>28575</xdr:rowOff>
    </xdr:from>
    <xdr:to>
      <xdr:col>9</xdr:col>
      <xdr:colOff>47625</xdr:colOff>
      <xdr:row>74</xdr:row>
      <xdr:rowOff>38100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5400675" y="13773150"/>
          <a:ext cx="828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Stocks 18.73%
Bonds 81.27%</a:t>
          </a:r>
        </a:p>
      </xdr:txBody>
    </xdr:sp>
    <xdr:clientData/>
  </xdr:twoCellAnchor>
  <xdr:twoCellAnchor>
    <xdr:from>
      <xdr:col>9</xdr:col>
      <xdr:colOff>38100</xdr:colOff>
      <xdr:row>74</xdr:row>
      <xdr:rowOff>38100</xdr:rowOff>
    </xdr:from>
    <xdr:to>
      <xdr:col>10</xdr:col>
      <xdr:colOff>190500</xdr:colOff>
      <xdr:row>76</xdr:row>
      <xdr:rowOff>9525</xdr:rowOff>
    </xdr:to>
    <xdr:sp>
      <xdr:nvSpPr>
        <xdr:cNvPr id="27" name="Line 31"/>
        <xdr:cNvSpPr>
          <a:spLocks/>
        </xdr:cNvSpPr>
      </xdr:nvSpPr>
      <xdr:spPr>
        <a:xfrm>
          <a:off x="6219825" y="14106525"/>
          <a:ext cx="428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76</xdr:row>
      <xdr:rowOff>0</xdr:rowOff>
    </xdr:from>
    <xdr:to>
      <xdr:col>10</xdr:col>
      <xdr:colOff>190500</xdr:colOff>
      <xdr:row>85</xdr:row>
      <xdr:rowOff>57150</xdr:rowOff>
    </xdr:to>
    <xdr:sp>
      <xdr:nvSpPr>
        <xdr:cNvPr id="28" name="Line 32"/>
        <xdr:cNvSpPr>
          <a:spLocks/>
        </xdr:cNvSpPr>
      </xdr:nvSpPr>
      <xdr:spPr>
        <a:xfrm>
          <a:off x="6648450" y="14392275"/>
          <a:ext cx="0" cy="1514475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76</xdr:row>
      <xdr:rowOff>9525</xdr:rowOff>
    </xdr:from>
    <xdr:to>
      <xdr:col>10</xdr:col>
      <xdr:colOff>200025</xdr:colOff>
      <xdr:row>76</xdr:row>
      <xdr:rowOff>9525</xdr:rowOff>
    </xdr:to>
    <xdr:sp>
      <xdr:nvSpPr>
        <xdr:cNvPr id="29" name="Line 33"/>
        <xdr:cNvSpPr>
          <a:spLocks/>
        </xdr:cNvSpPr>
      </xdr:nvSpPr>
      <xdr:spPr>
        <a:xfrm flipH="1">
          <a:off x="5210175" y="14401800"/>
          <a:ext cx="1447800" cy="0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70</xdr:row>
      <xdr:rowOff>9525</xdr:rowOff>
    </xdr:from>
    <xdr:to>
      <xdr:col>12</xdr:col>
      <xdr:colOff>161925</xdr:colOff>
      <xdr:row>81</xdr:row>
      <xdr:rowOff>57150</xdr:rowOff>
    </xdr:to>
    <xdr:sp>
      <xdr:nvSpPr>
        <xdr:cNvPr id="30" name="Line 34"/>
        <xdr:cNvSpPr>
          <a:spLocks/>
        </xdr:cNvSpPr>
      </xdr:nvSpPr>
      <xdr:spPr>
        <a:xfrm flipV="1">
          <a:off x="5200650" y="13430250"/>
          <a:ext cx="2905125" cy="182880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80</xdr:row>
      <xdr:rowOff>133350</xdr:rowOff>
    </xdr:from>
    <xdr:to>
      <xdr:col>7</xdr:col>
      <xdr:colOff>95250</xdr:colOff>
      <xdr:row>81</xdr:row>
      <xdr:rowOff>123825</xdr:rowOff>
    </xdr:to>
    <xdr:sp>
      <xdr:nvSpPr>
        <xdr:cNvPr id="31" name="TextBox 35"/>
        <xdr:cNvSpPr txBox="1">
          <a:spLocks noChangeArrowheads="1"/>
        </xdr:cNvSpPr>
      </xdr:nvSpPr>
      <xdr:spPr>
        <a:xfrm>
          <a:off x="4591050" y="15173325"/>
          <a:ext cx="7524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R(f) = 3.0%</a:t>
          </a:r>
        </a:p>
      </xdr:txBody>
    </xdr:sp>
    <xdr:clientData/>
  </xdr:twoCellAnchor>
  <xdr:twoCellAnchor>
    <xdr:from>
      <xdr:col>9</xdr:col>
      <xdr:colOff>276225</xdr:colOff>
      <xdr:row>69</xdr:row>
      <xdr:rowOff>66675</xdr:rowOff>
    </xdr:from>
    <xdr:to>
      <xdr:col>11</xdr:col>
      <xdr:colOff>209550</xdr:colOff>
      <xdr:row>70</xdr:row>
      <xdr:rowOff>85725</xdr:rowOff>
    </xdr:to>
    <xdr:sp>
      <xdr:nvSpPr>
        <xdr:cNvPr id="32" name="TextBox 36"/>
        <xdr:cNvSpPr txBox="1">
          <a:spLocks noChangeArrowheads="1"/>
        </xdr:cNvSpPr>
      </xdr:nvSpPr>
      <xdr:spPr>
        <a:xfrm>
          <a:off x="6457950" y="13325475"/>
          <a:ext cx="9239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Capital Allocation Line</a:t>
          </a:r>
        </a:p>
      </xdr:txBody>
    </xdr:sp>
    <xdr:clientData/>
  </xdr:twoCellAnchor>
  <xdr:twoCellAnchor>
    <xdr:from>
      <xdr:col>10</xdr:col>
      <xdr:colOff>333375</xdr:colOff>
      <xdr:row>74</xdr:row>
      <xdr:rowOff>76200</xdr:rowOff>
    </xdr:from>
    <xdr:to>
      <xdr:col>10</xdr:col>
      <xdr:colOff>476250</xdr:colOff>
      <xdr:row>75</xdr:row>
      <xdr:rowOff>57150</xdr:rowOff>
    </xdr:to>
    <xdr:sp>
      <xdr:nvSpPr>
        <xdr:cNvPr id="33" name="AutoShape 37"/>
        <xdr:cNvSpPr>
          <a:spLocks/>
        </xdr:cNvSpPr>
      </xdr:nvSpPr>
      <xdr:spPr>
        <a:xfrm>
          <a:off x="6791325" y="14144625"/>
          <a:ext cx="142875" cy="142875"/>
        </a:xfrm>
        <a:prstGeom prst="donu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72</xdr:row>
      <xdr:rowOff>57150</xdr:rowOff>
    </xdr:from>
    <xdr:to>
      <xdr:col>11</xdr:col>
      <xdr:colOff>495300</xdr:colOff>
      <xdr:row>73</xdr:row>
      <xdr:rowOff>76200</xdr:rowOff>
    </xdr:to>
    <xdr:sp>
      <xdr:nvSpPr>
        <xdr:cNvPr id="34" name="TextBox 38"/>
        <xdr:cNvSpPr txBox="1">
          <a:spLocks noChangeArrowheads="1"/>
        </xdr:cNvSpPr>
      </xdr:nvSpPr>
      <xdr:spPr>
        <a:xfrm>
          <a:off x="6781800" y="13801725"/>
          <a:ext cx="885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Best Sharpe Ratio</a:t>
          </a:r>
        </a:p>
      </xdr:txBody>
    </xdr:sp>
    <xdr:clientData/>
  </xdr:twoCellAnchor>
  <xdr:twoCellAnchor>
    <xdr:from>
      <xdr:col>10</xdr:col>
      <xdr:colOff>342900</xdr:colOff>
      <xdr:row>73</xdr:row>
      <xdr:rowOff>76200</xdr:rowOff>
    </xdr:from>
    <xdr:to>
      <xdr:col>10</xdr:col>
      <xdr:colOff>390525</xdr:colOff>
      <xdr:row>74</xdr:row>
      <xdr:rowOff>85725</xdr:rowOff>
    </xdr:to>
    <xdr:sp>
      <xdr:nvSpPr>
        <xdr:cNvPr id="35" name="Line 39"/>
        <xdr:cNvSpPr>
          <a:spLocks/>
        </xdr:cNvSpPr>
      </xdr:nvSpPr>
      <xdr:spPr>
        <a:xfrm>
          <a:off x="6800850" y="13982700"/>
          <a:ext cx="47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tabSelected="1" workbookViewId="0" topLeftCell="A121">
      <selection activeCell="N154" sqref="N154"/>
    </sheetView>
  </sheetViews>
  <sheetFormatPr defaultColWidth="9.140625" defaultRowHeight="12.75"/>
  <cols>
    <col min="1" max="1" width="16.7109375" style="0" customWidth="1"/>
    <col min="2" max="2" width="10.8515625" style="0" customWidth="1"/>
    <col min="3" max="3" width="2.7109375" style="0" customWidth="1"/>
    <col min="4" max="4" width="14.00390625" style="0" customWidth="1"/>
    <col min="5" max="5" width="12.421875" style="0" customWidth="1"/>
    <col min="6" max="6" width="10.57421875" style="0" customWidth="1"/>
    <col min="7" max="7" width="11.421875" style="0" customWidth="1"/>
    <col min="8" max="8" width="11.00390625" style="0" customWidth="1"/>
    <col min="9" max="9" width="3.00390625" style="0" customWidth="1"/>
    <col min="10" max="10" width="4.140625" style="0" customWidth="1"/>
    <col min="11" max="11" width="10.7109375" style="0" customWidth="1"/>
    <col min="12" max="12" width="11.57421875" style="0" customWidth="1"/>
    <col min="13" max="13" width="12.421875" style="0" customWidth="1"/>
    <col min="14" max="14" width="12.00390625" style="0" customWidth="1"/>
  </cols>
  <sheetData>
    <row r="1" ht="18">
      <c r="A1" s="1" t="s">
        <v>0</v>
      </c>
    </row>
    <row r="2" spans="4:15" ht="19.5" customHeight="1">
      <c r="D2" s="66" t="s">
        <v>1</v>
      </c>
      <c r="E2" s="66"/>
      <c r="F2" s="66"/>
      <c r="G2" s="66"/>
      <c r="H2" s="66"/>
      <c r="K2" s="66" t="s">
        <v>2</v>
      </c>
      <c r="L2" s="66"/>
      <c r="M2" s="66"/>
      <c r="N2" s="66"/>
      <c r="O2" s="66"/>
    </row>
    <row r="3" spans="1:16" ht="57" customHeight="1" thickBot="1">
      <c r="A3" s="2" t="s">
        <v>3</v>
      </c>
      <c r="B3" s="3" t="s">
        <v>4</v>
      </c>
      <c r="C3" s="4"/>
      <c r="D3" s="3" t="s">
        <v>5</v>
      </c>
      <c r="E3" s="5" t="s">
        <v>6</v>
      </c>
      <c r="F3" s="3" t="s">
        <v>7</v>
      </c>
      <c r="G3" s="3" t="s">
        <v>8</v>
      </c>
      <c r="H3" s="6" t="s">
        <v>9</v>
      </c>
      <c r="I3" s="7"/>
      <c r="J3" s="7"/>
      <c r="K3" s="3" t="s">
        <v>10</v>
      </c>
      <c r="L3" s="5" t="s">
        <v>11</v>
      </c>
      <c r="M3" s="3" t="s">
        <v>7</v>
      </c>
      <c r="N3" s="3" t="s">
        <v>8</v>
      </c>
      <c r="O3" s="6" t="s">
        <v>9</v>
      </c>
      <c r="P3" s="8"/>
    </row>
    <row r="5" spans="1:15" ht="12.75">
      <c r="A5" t="s">
        <v>12</v>
      </c>
      <c r="B5" s="9">
        <v>0.3</v>
      </c>
      <c r="D5" s="10">
        <v>-11</v>
      </c>
      <c r="E5" s="10">
        <f>+D5*B5</f>
        <v>-3.3</v>
      </c>
      <c r="F5" s="10">
        <f>+D5-$E$9</f>
        <v>-21</v>
      </c>
      <c r="G5" s="10">
        <f>+F5^2</f>
        <v>441</v>
      </c>
      <c r="H5" s="10">
        <f>+G5*B5</f>
        <v>132.29999999999998</v>
      </c>
      <c r="K5" s="10">
        <v>16</v>
      </c>
      <c r="L5" s="10">
        <f>+K5*B5</f>
        <v>4.8</v>
      </c>
      <c r="M5" s="10">
        <f>+K5-$L$9</f>
        <v>10</v>
      </c>
      <c r="N5" s="10">
        <f>+M5^2</f>
        <v>100</v>
      </c>
      <c r="O5" s="10">
        <f>+N5*B5</f>
        <v>30</v>
      </c>
    </row>
    <row r="6" spans="1:15" ht="12.75">
      <c r="A6" t="s">
        <v>13</v>
      </c>
      <c r="B6" s="9">
        <v>0.4</v>
      </c>
      <c r="D6" s="10">
        <v>13</v>
      </c>
      <c r="E6" s="10">
        <f>+D6*B6</f>
        <v>5.2</v>
      </c>
      <c r="F6" s="10">
        <f>+D6-$E$9</f>
        <v>3</v>
      </c>
      <c r="G6" s="10">
        <f>+F6^2</f>
        <v>9</v>
      </c>
      <c r="H6" s="10">
        <f>+G6*B6</f>
        <v>3.6</v>
      </c>
      <c r="K6" s="10">
        <v>6</v>
      </c>
      <c r="L6" s="10">
        <f>+K6*B6</f>
        <v>2.4000000000000004</v>
      </c>
      <c r="M6" s="10">
        <f>+K6-$L$9</f>
        <v>0</v>
      </c>
      <c r="N6" s="10">
        <f>+M6^2</f>
        <v>0</v>
      </c>
      <c r="O6" s="10">
        <f>+N6*B6</f>
        <v>0</v>
      </c>
    </row>
    <row r="7" spans="1:15" ht="12.75">
      <c r="A7" t="s">
        <v>14</v>
      </c>
      <c r="B7" s="9">
        <v>0.3</v>
      </c>
      <c r="D7" s="10">
        <v>27</v>
      </c>
      <c r="E7" s="10">
        <f>+D7*B7</f>
        <v>8.1</v>
      </c>
      <c r="F7" s="10">
        <f>+D7-$E$9</f>
        <v>17</v>
      </c>
      <c r="G7" s="10">
        <f>+F7^2</f>
        <v>289</v>
      </c>
      <c r="H7" s="10">
        <f>+G7*B7</f>
        <v>86.7</v>
      </c>
      <c r="K7" s="10">
        <v>-4</v>
      </c>
      <c r="L7" s="10">
        <f>+K7*B7</f>
        <v>-1.2</v>
      </c>
      <c r="M7" s="10">
        <f>+K7-$L$9</f>
        <v>-10</v>
      </c>
      <c r="N7" s="10">
        <f>+M7^2</f>
        <v>100</v>
      </c>
      <c r="O7" s="10">
        <f>+N7*B7</f>
        <v>30</v>
      </c>
    </row>
    <row r="8" spans="2:14" ht="8.25" customHeight="1">
      <c r="B8" s="9"/>
      <c r="D8" s="10"/>
      <c r="E8" s="10"/>
      <c r="F8" s="10"/>
      <c r="G8" s="10"/>
      <c r="K8" s="10"/>
      <c r="L8" s="10"/>
      <c r="M8" s="10"/>
      <c r="N8" s="10"/>
    </row>
    <row r="9" spans="2:15" ht="13.5" thickBot="1">
      <c r="B9" s="11">
        <f>SUM(B5:B7)</f>
        <v>1</v>
      </c>
      <c r="D9" s="10"/>
      <c r="E9" s="12">
        <f>SUM(E5:E7)</f>
        <v>10</v>
      </c>
      <c r="F9" s="13" t="s">
        <v>15</v>
      </c>
      <c r="G9" s="14" t="s">
        <v>16</v>
      </c>
      <c r="H9" s="15">
        <f>SUM(H5:H7)</f>
        <v>222.59999999999997</v>
      </c>
      <c r="K9" s="10"/>
      <c r="L9" s="12">
        <f>SUM(L5:L7)</f>
        <v>6</v>
      </c>
      <c r="M9" s="13" t="s">
        <v>15</v>
      </c>
      <c r="N9" s="14" t="s">
        <v>16</v>
      </c>
      <c r="O9" s="15">
        <f>SUM(O5:O7)</f>
        <v>60</v>
      </c>
    </row>
    <row r="10" spans="7:16" ht="14.25" thickBot="1" thickTop="1">
      <c r="G10" s="14" t="s">
        <v>17</v>
      </c>
      <c r="H10" s="16">
        <f>SQRT(H9)</f>
        <v>14.91978552124661</v>
      </c>
      <c r="I10" s="17" t="s">
        <v>15</v>
      </c>
      <c r="J10" s="17"/>
      <c r="N10" s="14" t="s">
        <v>17</v>
      </c>
      <c r="O10" s="16">
        <f>SQRT(O9)</f>
        <v>7.745966692414834</v>
      </c>
      <c r="P10" s="13" t="s">
        <v>15</v>
      </c>
    </row>
    <row r="12" ht="18">
      <c r="A12" s="1" t="s">
        <v>18</v>
      </c>
    </row>
    <row r="13" spans="7:16" ht="12.75"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ht="13.5" thickBot="1">
      <c r="A14" s="13" t="s">
        <v>19</v>
      </c>
    </row>
    <row r="15" spans="1:3" ht="18" customHeight="1" thickBot="1">
      <c r="A15" s="18" t="s">
        <v>20</v>
      </c>
      <c r="B15" s="19">
        <v>0.6</v>
      </c>
      <c r="C15" s="20"/>
    </row>
    <row r="16" spans="1:8" ht="18.75" customHeight="1" thickBot="1">
      <c r="A16" s="21" t="s">
        <v>21</v>
      </c>
      <c r="B16" s="22">
        <f>1-B15</f>
        <v>0.4</v>
      </c>
      <c r="E16" s="23" t="s">
        <v>22</v>
      </c>
      <c r="F16" s="24"/>
      <c r="G16" s="25"/>
      <c r="H16" s="26"/>
    </row>
    <row r="17" spans="1:8" ht="13.5" thickBot="1">
      <c r="A17" s="27"/>
      <c r="B17" s="27"/>
      <c r="D17" s="28"/>
      <c r="E17" s="28"/>
      <c r="F17" s="28"/>
      <c r="G17" s="28"/>
      <c r="H17" s="28"/>
    </row>
    <row r="18" spans="1:9" ht="54" customHeight="1" thickBot="1">
      <c r="A18" s="2" t="s">
        <v>3</v>
      </c>
      <c r="B18" s="3" t="s">
        <v>4</v>
      </c>
      <c r="D18" s="3" t="s">
        <v>5</v>
      </c>
      <c r="E18" s="5" t="s">
        <v>6</v>
      </c>
      <c r="F18" s="3" t="s">
        <v>7</v>
      </c>
      <c r="G18" s="3" t="s">
        <v>8</v>
      </c>
      <c r="H18" s="6" t="s">
        <v>9</v>
      </c>
      <c r="I18" s="7"/>
    </row>
    <row r="20" spans="1:8" ht="12.75">
      <c r="A20" t="s">
        <v>12</v>
      </c>
      <c r="B20" s="9">
        <v>0.3</v>
      </c>
      <c r="D20">
        <f>+$B$15*D5+$B$16*K5</f>
        <v>-0.1999999999999993</v>
      </c>
      <c r="E20" s="10">
        <f>+D20*B20</f>
        <v>-0.05999999999999978</v>
      </c>
      <c r="F20" s="10">
        <f>+D20-$E$24</f>
        <v>-8.6</v>
      </c>
      <c r="G20" s="10">
        <f>+F20^2</f>
        <v>73.96</v>
      </c>
      <c r="H20" s="10">
        <f>+G20*B20</f>
        <v>22.188</v>
      </c>
    </row>
    <row r="21" spans="1:8" ht="12.75">
      <c r="A21" t="s">
        <v>13</v>
      </c>
      <c r="B21" s="9">
        <v>0.4</v>
      </c>
      <c r="D21">
        <f>+$B$15*D6+$B$16*K6</f>
        <v>10.2</v>
      </c>
      <c r="E21" s="10">
        <f>+D21*B21</f>
        <v>4.08</v>
      </c>
      <c r="F21" s="10">
        <f>+D21-$E$24</f>
        <v>1.799999999999999</v>
      </c>
      <c r="G21" s="10">
        <f>+F21^2</f>
        <v>3.239999999999996</v>
      </c>
      <c r="H21" s="10">
        <f>+G21*B21</f>
        <v>1.2959999999999985</v>
      </c>
    </row>
    <row r="22" spans="1:8" ht="12.75">
      <c r="A22" t="s">
        <v>14</v>
      </c>
      <c r="B22" s="9">
        <v>0.3</v>
      </c>
      <c r="D22">
        <f>+$B$15*D7+$B$16*K7</f>
        <v>14.6</v>
      </c>
      <c r="E22" s="10">
        <f>+D22*B22</f>
        <v>4.38</v>
      </c>
      <c r="F22" s="10">
        <f>+D22-$E$24</f>
        <v>6.199999999999999</v>
      </c>
      <c r="G22" s="10">
        <f>+F22^2</f>
        <v>38.43999999999999</v>
      </c>
      <c r="H22" s="10">
        <f>+G22*B22</f>
        <v>11.531999999999996</v>
      </c>
    </row>
    <row r="23" spans="2:7" ht="12.75">
      <c r="B23" s="9"/>
      <c r="E23" s="10"/>
      <c r="F23" s="10"/>
      <c r="G23" s="10"/>
    </row>
    <row r="24" spans="2:8" ht="13.5" thickBot="1">
      <c r="B24" s="11">
        <f>SUM(B20:B22)</f>
        <v>1</v>
      </c>
      <c r="E24" s="12">
        <f>SUM(E20:E22)</f>
        <v>8.4</v>
      </c>
      <c r="F24" s="13" t="s">
        <v>15</v>
      </c>
      <c r="G24" s="14" t="s">
        <v>16</v>
      </c>
      <c r="H24" s="15">
        <f>SUM(H20:H22)</f>
        <v>35.01599999999999</v>
      </c>
    </row>
    <row r="25" spans="7:9" ht="14.25" thickBot="1" thickTop="1">
      <c r="G25" s="14" t="s">
        <v>17</v>
      </c>
      <c r="H25" s="16">
        <f>SQRT(H24)</f>
        <v>5.917431875400003</v>
      </c>
      <c r="I25" s="17" t="s">
        <v>15</v>
      </c>
    </row>
    <row r="28" ht="18">
      <c r="A28" s="1" t="s">
        <v>23</v>
      </c>
    </row>
    <row r="29" spans="1:8" ht="13.5" thickBot="1">
      <c r="A29" s="28"/>
      <c r="B29" s="28"/>
      <c r="D29" s="28"/>
      <c r="E29" s="28"/>
      <c r="F29" s="28"/>
      <c r="G29" s="28"/>
      <c r="H29" s="28"/>
    </row>
    <row r="30" spans="1:8" ht="51.75" thickBot="1">
      <c r="A30" s="2" t="s">
        <v>3</v>
      </c>
      <c r="B30" s="3" t="s">
        <v>4</v>
      </c>
      <c r="D30" s="3" t="s">
        <v>24</v>
      </c>
      <c r="E30" s="3" t="s">
        <v>25</v>
      </c>
      <c r="F30" s="29"/>
      <c r="G30" s="3" t="s">
        <v>26</v>
      </c>
      <c r="H30" s="30" t="s">
        <v>27</v>
      </c>
    </row>
    <row r="32" spans="1:8" ht="12.75">
      <c r="A32" t="s">
        <v>12</v>
      </c>
      <c r="B32" s="9">
        <v>0.3</v>
      </c>
      <c r="D32" s="10">
        <f>+F5</f>
        <v>-21</v>
      </c>
      <c r="E32" s="10">
        <f>+M5</f>
        <v>10</v>
      </c>
      <c r="G32" s="10">
        <f>+E32*D32</f>
        <v>-210</v>
      </c>
      <c r="H32" s="10">
        <f>+G32*B32</f>
        <v>-63</v>
      </c>
    </row>
    <row r="33" spans="1:8" ht="12.75">
      <c r="A33" t="s">
        <v>13</v>
      </c>
      <c r="B33" s="9">
        <v>0.4</v>
      </c>
      <c r="D33" s="10">
        <f>+F6</f>
        <v>3</v>
      </c>
      <c r="E33" s="10">
        <f>+M6</f>
        <v>0</v>
      </c>
      <c r="G33" s="10">
        <f>+E33*D33</f>
        <v>0</v>
      </c>
      <c r="H33" s="10">
        <f>+G33*B33</f>
        <v>0</v>
      </c>
    </row>
    <row r="34" spans="1:8" ht="12.75">
      <c r="A34" t="s">
        <v>14</v>
      </c>
      <c r="B34" s="9">
        <v>0.3</v>
      </c>
      <c r="D34" s="10">
        <f>+F7</f>
        <v>17</v>
      </c>
      <c r="E34" s="10">
        <f>+M7</f>
        <v>-10</v>
      </c>
      <c r="G34" s="10">
        <f>+E34*D34</f>
        <v>-170</v>
      </c>
      <c r="H34" s="10">
        <f>+G34*B34</f>
        <v>-51</v>
      </c>
    </row>
    <row r="35" ht="13.5" thickBot="1">
      <c r="B35" s="9"/>
    </row>
    <row r="36" spans="2:8" ht="13.5" thickBot="1">
      <c r="B36" s="11">
        <f>SUM(B32:B34)</f>
        <v>1</v>
      </c>
      <c r="G36" s="13" t="s">
        <v>28</v>
      </c>
      <c r="H36" s="16">
        <f>SUM(H32:H34)</f>
        <v>-114</v>
      </c>
    </row>
    <row r="37" spans="7:8" ht="14.25" thickBot="1" thickTop="1">
      <c r="G37" s="14" t="s">
        <v>29</v>
      </c>
      <c r="H37" s="16">
        <f>+H36/(H10*O10)</f>
        <v>-0.9864308501372137</v>
      </c>
    </row>
    <row r="38" spans="1:17" ht="13.5" thickBo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40" ht="12.75">
      <c r="A40" s="31" t="s">
        <v>30</v>
      </c>
    </row>
    <row r="41" spans="1:6" ht="12.75">
      <c r="A41" s="32" t="s">
        <v>31</v>
      </c>
      <c r="B41" s="32">
        <v>10</v>
      </c>
      <c r="C41" s="32"/>
      <c r="D41" s="32"/>
      <c r="E41" s="32"/>
      <c r="F41" s="32"/>
    </row>
    <row r="42" spans="1:6" ht="12.75">
      <c r="A42" s="32" t="s">
        <v>32</v>
      </c>
      <c r="B42" s="32">
        <v>6</v>
      </c>
      <c r="C42" s="32"/>
      <c r="D42" s="32"/>
      <c r="E42" s="32"/>
      <c r="F42" s="32"/>
    </row>
    <row r="43" spans="1:6" ht="12.75">
      <c r="A43" s="32" t="s">
        <v>33</v>
      </c>
      <c r="B43" s="32">
        <v>25</v>
      </c>
      <c r="C43" s="32"/>
      <c r="D43" s="32"/>
      <c r="E43" s="32"/>
      <c r="F43" s="32"/>
    </row>
    <row r="44" spans="1:6" ht="12.75">
      <c r="A44" s="32" t="s">
        <v>34</v>
      </c>
      <c r="B44" s="32">
        <v>12</v>
      </c>
      <c r="C44" s="32"/>
      <c r="D44" s="32"/>
      <c r="E44" s="32"/>
      <c r="F44" s="32"/>
    </row>
    <row r="45" spans="1:6" ht="12.75">
      <c r="A45" s="32" t="s">
        <v>35</v>
      </c>
      <c r="B45" s="32">
        <v>0</v>
      </c>
      <c r="C45" s="32"/>
      <c r="D45" s="32"/>
      <c r="E45" s="32"/>
      <c r="F45" s="32"/>
    </row>
    <row r="46" spans="1:6" ht="12.75">
      <c r="A46" s="32"/>
      <c r="B46" s="32"/>
      <c r="C46" s="32"/>
      <c r="D46" s="32"/>
      <c r="E46" s="32"/>
      <c r="F46" s="32"/>
    </row>
    <row r="47" spans="1:7" ht="12.75">
      <c r="A47" s="65" t="s">
        <v>36</v>
      </c>
      <c r="B47" s="65"/>
      <c r="C47" s="33"/>
      <c r="D47" s="34" t="s">
        <v>38</v>
      </c>
      <c r="E47" s="34" t="s">
        <v>37</v>
      </c>
      <c r="G47" s="33"/>
    </row>
    <row r="48" spans="1:5" ht="12.75">
      <c r="A48" s="35" t="s">
        <v>39</v>
      </c>
      <c r="B48" s="35" t="s">
        <v>40</v>
      </c>
      <c r="D48" s="36" t="s">
        <v>42</v>
      </c>
      <c r="E48" s="36" t="s">
        <v>41</v>
      </c>
    </row>
    <row r="49" spans="1:5" ht="12.75">
      <c r="A49" s="37">
        <v>0</v>
      </c>
      <c r="B49" s="37">
        <f>1-A49</f>
        <v>1</v>
      </c>
      <c r="D49" s="38">
        <f aca="true" t="shared" si="0" ref="D49:D59">SQRT((A49*$B$43)^2+(B49*$B$44)^2+2*$B$43*A49*$B$44*B49*$B$45)</f>
        <v>12</v>
      </c>
      <c r="E49" s="38">
        <f aca="true" t="shared" si="1" ref="E49:E59">+A49*$B$41+B49*$B$42</f>
        <v>6</v>
      </c>
    </row>
    <row r="50" spans="1:5" ht="12.75">
      <c r="A50" s="37">
        <f>+A49+0.1</f>
        <v>0.1</v>
      </c>
      <c r="B50" s="37">
        <f aca="true" t="shared" si="2" ref="B50:B59">1-A50</f>
        <v>0.9</v>
      </c>
      <c r="D50" s="38">
        <f t="shared" si="0"/>
        <v>11.085576214162257</v>
      </c>
      <c r="E50" s="38">
        <f t="shared" si="1"/>
        <v>6.4</v>
      </c>
    </row>
    <row r="51" spans="1:5" ht="12.75">
      <c r="A51" s="37">
        <f aca="true" t="shared" si="3" ref="A51:A59">+A50+0.1</f>
        <v>0.2</v>
      </c>
      <c r="B51" s="37">
        <f t="shared" si="2"/>
        <v>0.8</v>
      </c>
      <c r="D51" s="38">
        <f t="shared" si="0"/>
        <v>10.824047302187848</v>
      </c>
      <c r="E51" s="38">
        <f t="shared" si="1"/>
        <v>6.800000000000001</v>
      </c>
    </row>
    <row r="52" spans="1:5" ht="12.75">
      <c r="A52" s="37">
        <f t="shared" si="3"/>
        <v>0.30000000000000004</v>
      </c>
      <c r="B52" s="37">
        <f t="shared" si="2"/>
        <v>0.7</v>
      </c>
      <c r="D52" s="38">
        <f t="shared" si="0"/>
        <v>11.260994627474075</v>
      </c>
      <c r="E52" s="38">
        <f t="shared" si="1"/>
        <v>7.199999999999999</v>
      </c>
    </row>
    <row r="53" spans="1:5" ht="12.75">
      <c r="A53" s="37">
        <f t="shared" si="3"/>
        <v>0.4</v>
      </c>
      <c r="B53" s="37">
        <f t="shared" si="2"/>
        <v>0.6</v>
      </c>
      <c r="D53" s="38">
        <f t="shared" si="0"/>
        <v>12.322337440599489</v>
      </c>
      <c r="E53" s="38">
        <f t="shared" si="1"/>
        <v>7.6</v>
      </c>
    </row>
    <row r="54" spans="1:5" ht="12.75">
      <c r="A54" s="37">
        <f t="shared" si="3"/>
        <v>0.5</v>
      </c>
      <c r="B54" s="37">
        <f t="shared" si="2"/>
        <v>0.5</v>
      </c>
      <c r="D54" s="38">
        <f t="shared" si="0"/>
        <v>13.865424623862047</v>
      </c>
      <c r="E54" s="38">
        <f t="shared" si="1"/>
        <v>8</v>
      </c>
    </row>
    <row r="55" spans="1:5" ht="12.75">
      <c r="A55" s="37">
        <f t="shared" si="3"/>
        <v>0.6</v>
      </c>
      <c r="B55" s="37">
        <f t="shared" si="2"/>
        <v>0.4</v>
      </c>
      <c r="D55" s="38">
        <f t="shared" si="0"/>
        <v>15.749285698088025</v>
      </c>
      <c r="E55" s="38">
        <f t="shared" si="1"/>
        <v>8.4</v>
      </c>
    </row>
    <row r="56" spans="1:5" ht="12.75">
      <c r="A56" s="37">
        <f t="shared" si="3"/>
        <v>0.7</v>
      </c>
      <c r="B56" s="37">
        <f t="shared" si="2"/>
        <v>0.30000000000000004</v>
      </c>
      <c r="D56" s="38">
        <f t="shared" si="0"/>
        <v>17.86644900364927</v>
      </c>
      <c r="E56" s="38">
        <f t="shared" si="1"/>
        <v>8.8</v>
      </c>
    </row>
    <row r="57" spans="1:5" ht="12.75">
      <c r="A57" s="37">
        <f t="shared" si="3"/>
        <v>0.7999999999999999</v>
      </c>
      <c r="B57" s="37">
        <f t="shared" si="2"/>
        <v>0.20000000000000007</v>
      </c>
      <c r="D57" s="38">
        <f t="shared" si="0"/>
        <v>20.143485299222675</v>
      </c>
      <c r="E57" s="38">
        <f t="shared" si="1"/>
        <v>9.2</v>
      </c>
    </row>
    <row r="58" spans="1:5" ht="12.75">
      <c r="A58" s="37">
        <f t="shared" si="3"/>
        <v>0.8999999999999999</v>
      </c>
      <c r="B58" s="37">
        <f t="shared" si="2"/>
        <v>0.10000000000000009</v>
      </c>
      <c r="D58" s="38">
        <f t="shared" si="0"/>
        <v>22.531977276750478</v>
      </c>
      <c r="E58" s="38">
        <f t="shared" si="1"/>
        <v>9.600000000000001</v>
      </c>
    </row>
    <row r="59" spans="1:5" ht="12.75">
      <c r="A59" s="37">
        <f t="shared" si="3"/>
        <v>0.9999999999999999</v>
      </c>
      <c r="B59" s="37">
        <f t="shared" si="2"/>
        <v>0</v>
      </c>
      <c r="D59" s="38">
        <f t="shared" si="0"/>
        <v>24.999999999999996</v>
      </c>
      <c r="E59" s="38">
        <f t="shared" si="1"/>
        <v>9.999999999999998</v>
      </c>
    </row>
    <row r="60" ht="12.75">
      <c r="A60" s="37"/>
    </row>
    <row r="61" ht="12.75">
      <c r="A61" s="39" t="s">
        <v>43</v>
      </c>
    </row>
    <row r="62" spans="1:2" ht="12.75">
      <c r="A62" t="s">
        <v>44</v>
      </c>
      <c r="B62" s="40">
        <f>+($B$44^2-B44*B43*B45)/(B43^2+B44^2-2*B44*B43*B45)</f>
        <v>0.18725617685305593</v>
      </c>
    </row>
    <row r="63" spans="1:2" ht="12.75">
      <c r="A63" t="s">
        <v>45</v>
      </c>
      <c r="B63" s="41">
        <f>1-B62</f>
        <v>0.812743823146944</v>
      </c>
    </row>
    <row r="69" ht="12.75">
      <c r="F69" s="32"/>
    </row>
    <row r="70" ht="12.75">
      <c r="F70" s="32"/>
    </row>
    <row r="71" ht="12.75">
      <c r="F71" s="32"/>
    </row>
    <row r="72" ht="12.75">
      <c r="F72" s="32"/>
    </row>
    <row r="73" ht="12.75">
      <c r="F73" s="32"/>
    </row>
    <row r="74" ht="12.75">
      <c r="F74" s="32"/>
    </row>
    <row r="75" ht="12.75">
      <c r="G75" s="33"/>
    </row>
    <row r="88" spans="1:5" ht="12.75">
      <c r="A88" s="62"/>
      <c r="B88" s="62"/>
      <c r="C88" s="62"/>
      <c r="D88" s="62"/>
      <c r="E88" s="62"/>
    </row>
    <row r="92" ht="12.75">
      <c r="A92" t="s">
        <v>59</v>
      </c>
    </row>
    <row r="93" spans="1:5" ht="12.75">
      <c r="A93" s="32" t="s">
        <v>35</v>
      </c>
      <c r="B93" s="32">
        <v>1</v>
      </c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65" t="s">
        <v>36</v>
      </c>
      <c r="B95" s="65"/>
      <c r="C95" s="33"/>
      <c r="D95" s="34" t="s">
        <v>38</v>
      </c>
      <c r="E95" s="34" t="s">
        <v>37</v>
      </c>
    </row>
    <row r="96" spans="1:5" ht="12.75">
      <c r="A96" s="35" t="s">
        <v>39</v>
      </c>
      <c r="B96" s="35" t="s">
        <v>40</v>
      </c>
      <c r="D96" s="36" t="s">
        <v>42</v>
      </c>
      <c r="E96" s="36" t="s">
        <v>41</v>
      </c>
    </row>
    <row r="97" spans="1:5" ht="12.75">
      <c r="A97" s="37">
        <v>0</v>
      </c>
      <c r="B97" s="37">
        <f>1-A97</f>
        <v>1</v>
      </c>
      <c r="D97" s="38">
        <f aca="true" t="shared" si="4" ref="D97:D107">SQRT((A97*$B$43)^2+(B97*$B$44)^2+2*$B$43*A97*$B$44*B97*$B$93)</f>
        <v>12</v>
      </c>
      <c r="E97" s="38">
        <f aca="true" t="shared" si="5" ref="E97:E107">+A97*$B$41+B97*$B$42</f>
        <v>6</v>
      </c>
    </row>
    <row r="98" spans="1:5" ht="12.75">
      <c r="A98" s="37">
        <f>+A97+0.1</f>
        <v>0.1</v>
      </c>
      <c r="B98" s="37">
        <f aca="true" t="shared" si="6" ref="B98:B107">1-A98</f>
        <v>0.9</v>
      </c>
      <c r="D98" s="38">
        <f t="shared" si="4"/>
        <v>13.3</v>
      </c>
      <c r="E98" s="38">
        <f t="shared" si="5"/>
        <v>6.4</v>
      </c>
    </row>
    <row r="99" spans="1:5" ht="12.75">
      <c r="A99" s="37">
        <f aca="true" t="shared" si="7" ref="A99:A107">+A98+0.1</f>
        <v>0.2</v>
      </c>
      <c r="B99" s="37">
        <f t="shared" si="6"/>
        <v>0.8</v>
      </c>
      <c r="D99" s="38">
        <f t="shared" si="4"/>
        <v>14.600000000000001</v>
      </c>
      <c r="E99" s="38">
        <f t="shared" si="5"/>
        <v>6.800000000000001</v>
      </c>
    </row>
    <row r="100" spans="1:5" ht="12.75">
      <c r="A100" s="37">
        <f t="shared" si="7"/>
        <v>0.30000000000000004</v>
      </c>
      <c r="B100" s="37">
        <f t="shared" si="6"/>
        <v>0.7</v>
      </c>
      <c r="D100" s="38">
        <f t="shared" si="4"/>
        <v>15.9</v>
      </c>
      <c r="E100" s="38">
        <f t="shared" si="5"/>
        <v>7.199999999999999</v>
      </c>
    </row>
    <row r="101" spans="1:5" ht="12.75">
      <c r="A101" s="37">
        <f t="shared" si="7"/>
        <v>0.4</v>
      </c>
      <c r="B101" s="37">
        <f t="shared" si="6"/>
        <v>0.6</v>
      </c>
      <c r="D101" s="38">
        <f t="shared" si="4"/>
        <v>17.2</v>
      </c>
      <c r="E101" s="38">
        <f t="shared" si="5"/>
        <v>7.6</v>
      </c>
    </row>
    <row r="102" spans="1:5" ht="12.75">
      <c r="A102" s="37">
        <f t="shared" si="7"/>
        <v>0.5</v>
      </c>
      <c r="B102" s="37">
        <f t="shared" si="6"/>
        <v>0.5</v>
      </c>
      <c r="D102" s="38">
        <f t="shared" si="4"/>
        <v>18.5</v>
      </c>
      <c r="E102" s="38">
        <f t="shared" si="5"/>
        <v>8</v>
      </c>
    </row>
    <row r="103" spans="1:5" ht="12.75">
      <c r="A103" s="37">
        <f t="shared" si="7"/>
        <v>0.6</v>
      </c>
      <c r="B103" s="37">
        <f t="shared" si="6"/>
        <v>0.4</v>
      </c>
      <c r="D103" s="38">
        <f t="shared" si="4"/>
        <v>19.8</v>
      </c>
      <c r="E103" s="38">
        <f t="shared" si="5"/>
        <v>8.4</v>
      </c>
    </row>
    <row r="104" spans="1:5" ht="12.75">
      <c r="A104" s="37">
        <f t="shared" si="7"/>
        <v>0.7</v>
      </c>
      <c r="B104" s="37">
        <f t="shared" si="6"/>
        <v>0.30000000000000004</v>
      </c>
      <c r="D104" s="38">
        <f t="shared" si="4"/>
        <v>21.099999999999998</v>
      </c>
      <c r="E104" s="38">
        <f t="shared" si="5"/>
        <v>8.8</v>
      </c>
    </row>
    <row r="105" spans="1:5" ht="12.75">
      <c r="A105" s="37">
        <f t="shared" si="7"/>
        <v>0.7999999999999999</v>
      </c>
      <c r="B105" s="37">
        <f t="shared" si="6"/>
        <v>0.20000000000000007</v>
      </c>
      <c r="D105" s="38">
        <f t="shared" si="4"/>
        <v>22.4</v>
      </c>
      <c r="E105" s="38">
        <f t="shared" si="5"/>
        <v>9.2</v>
      </c>
    </row>
    <row r="106" spans="1:5" ht="12.75">
      <c r="A106" s="37">
        <f t="shared" si="7"/>
        <v>0.8999999999999999</v>
      </c>
      <c r="B106" s="37">
        <f t="shared" si="6"/>
        <v>0.10000000000000009</v>
      </c>
      <c r="D106" s="38">
        <f t="shared" si="4"/>
        <v>23.699999999999996</v>
      </c>
      <c r="E106" s="38">
        <f t="shared" si="5"/>
        <v>9.600000000000001</v>
      </c>
    </row>
    <row r="107" spans="1:5" ht="12.75">
      <c r="A107" s="37">
        <f t="shared" si="7"/>
        <v>0.9999999999999999</v>
      </c>
      <c r="B107" s="37">
        <f t="shared" si="6"/>
        <v>0</v>
      </c>
      <c r="D107" s="38">
        <f t="shared" si="4"/>
        <v>24.999999999999996</v>
      </c>
      <c r="E107" s="38">
        <f t="shared" si="5"/>
        <v>9.999999999999998</v>
      </c>
    </row>
    <row r="109" ht="12.75">
      <c r="A109" s="39"/>
    </row>
    <row r="111" ht="12.75">
      <c r="A111" t="s">
        <v>60</v>
      </c>
    </row>
    <row r="112" spans="1:5" ht="12.75">
      <c r="A112" s="32" t="s">
        <v>35</v>
      </c>
      <c r="B112" s="32">
        <v>-1</v>
      </c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65" t="s">
        <v>36</v>
      </c>
      <c r="B114" s="65"/>
      <c r="C114" s="33"/>
      <c r="D114" s="34" t="s">
        <v>38</v>
      </c>
      <c r="E114" s="34" t="s">
        <v>37</v>
      </c>
    </row>
    <row r="115" spans="1:5" ht="12.75">
      <c r="A115" s="35" t="s">
        <v>39</v>
      </c>
      <c r="B115" s="35" t="s">
        <v>40</v>
      </c>
      <c r="D115" s="36" t="s">
        <v>42</v>
      </c>
      <c r="E115" s="36" t="s">
        <v>41</v>
      </c>
    </row>
    <row r="116" spans="1:5" ht="12.75">
      <c r="A116" s="37">
        <v>0</v>
      </c>
      <c r="B116" s="37">
        <f>1-A116</f>
        <v>1</v>
      </c>
      <c r="D116" s="38">
        <f aca="true" t="shared" si="8" ref="D116:D126">SQRT((A116*$B$43)^2+(B116*$B$44)^2+2*$B$43*A116*$B$44*B116*$B$112)</f>
        <v>12</v>
      </c>
      <c r="E116" s="38">
        <f aca="true" t="shared" si="9" ref="E116:E126">+A116*$B$41+B116*$B$42</f>
        <v>6</v>
      </c>
    </row>
    <row r="117" spans="1:5" ht="12.75">
      <c r="A117" s="37">
        <f>+A116+0.1</f>
        <v>0.1</v>
      </c>
      <c r="B117" s="37">
        <f aca="true" t="shared" si="10" ref="B117:B126">1-A117</f>
        <v>0.9</v>
      </c>
      <c r="D117" s="38">
        <f t="shared" si="8"/>
        <v>8.3</v>
      </c>
      <c r="E117" s="38">
        <f t="shared" si="9"/>
        <v>6.4</v>
      </c>
    </row>
    <row r="118" spans="1:5" ht="12.75">
      <c r="A118" s="37">
        <f aca="true" t="shared" si="11" ref="A118:A126">+A117+0.1</f>
        <v>0.2</v>
      </c>
      <c r="B118" s="37">
        <f t="shared" si="10"/>
        <v>0.8</v>
      </c>
      <c r="D118" s="38">
        <f t="shared" si="8"/>
        <v>4.600000000000002</v>
      </c>
      <c r="E118" s="38">
        <f t="shared" si="9"/>
        <v>6.800000000000001</v>
      </c>
    </row>
    <row r="119" spans="1:5" ht="12.75">
      <c r="A119" s="37">
        <f t="shared" si="11"/>
        <v>0.30000000000000004</v>
      </c>
      <c r="B119" s="37">
        <f t="shared" si="10"/>
        <v>0.7</v>
      </c>
      <c r="D119" s="38">
        <f t="shared" si="8"/>
        <v>0.8999999999999855</v>
      </c>
      <c r="E119" s="38">
        <f t="shared" si="9"/>
        <v>7.199999999999999</v>
      </c>
    </row>
    <row r="120" spans="1:5" ht="12.75">
      <c r="A120" s="37">
        <f t="shared" si="11"/>
        <v>0.4</v>
      </c>
      <c r="B120" s="37">
        <f t="shared" si="10"/>
        <v>0.6</v>
      </c>
      <c r="D120" s="38">
        <f t="shared" si="8"/>
        <v>2.7999999999999954</v>
      </c>
      <c r="E120" s="38">
        <f t="shared" si="9"/>
        <v>7.6</v>
      </c>
    </row>
    <row r="121" spans="1:5" ht="12.75">
      <c r="A121" s="37">
        <f t="shared" si="11"/>
        <v>0.5</v>
      </c>
      <c r="B121" s="37">
        <f t="shared" si="10"/>
        <v>0.5</v>
      </c>
      <c r="D121" s="38">
        <f t="shared" si="8"/>
        <v>6.5</v>
      </c>
      <c r="E121" s="38">
        <f t="shared" si="9"/>
        <v>8</v>
      </c>
    </row>
    <row r="122" spans="1:5" ht="12.75">
      <c r="A122" s="37">
        <f t="shared" si="11"/>
        <v>0.6</v>
      </c>
      <c r="B122" s="37">
        <f t="shared" si="10"/>
        <v>0.4</v>
      </c>
      <c r="D122" s="38">
        <f t="shared" si="8"/>
        <v>10.200000000000001</v>
      </c>
      <c r="E122" s="38">
        <f t="shared" si="9"/>
        <v>8.4</v>
      </c>
    </row>
    <row r="123" spans="1:5" ht="12.75">
      <c r="A123" s="37">
        <f t="shared" si="11"/>
        <v>0.7</v>
      </c>
      <c r="B123" s="37">
        <f t="shared" si="10"/>
        <v>0.30000000000000004</v>
      </c>
      <c r="D123" s="38">
        <f t="shared" si="8"/>
        <v>13.899999999999999</v>
      </c>
      <c r="E123" s="38">
        <f t="shared" si="9"/>
        <v>8.8</v>
      </c>
    </row>
    <row r="124" spans="1:5" ht="12.75">
      <c r="A124" s="37">
        <f t="shared" si="11"/>
        <v>0.7999999999999999</v>
      </c>
      <c r="B124" s="37">
        <f t="shared" si="10"/>
        <v>0.20000000000000007</v>
      </c>
      <c r="D124" s="38">
        <f t="shared" si="8"/>
        <v>17.6</v>
      </c>
      <c r="E124" s="38">
        <f t="shared" si="9"/>
        <v>9.2</v>
      </c>
    </row>
    <row r="125" spans="1:5" ht="12.75">
      <c r="A125" s="37">
        <f t="shared" si="11"/>
        <v>0.8999999999999999</v>
      </c>
      <c r="B125" s="37">
        <f t="shared" si="10"/>
        <v>0.10000000000000009</v>
      </c>
      <c r="D125" s="38">
        <f t="shared" si="8"/>
        <v>21.299999999999994</v>
      </c>
      <c r="E125" s="38">
        <f t="shared" si="9"/>
        <v>9.600000000000001</v>
      </c>
    </row>
    <row r="126" spans="1:5" ht="12.75">
      <c r="A126" s="37">
        <f t="shared" si="11"/>
        <v>0.9999999999999999</v>
      </c>
      <c r="B126" s="37">
        <f t="shared" si="10"/>
        <v>0</v>
      </c>
      <c r="D126" s="38">
        <f t="shared" si="8"/>
        <v>24.999999999999996</v>
      </c>
      <c r="E126" s="38">
        <f t="shared" si="9"/>
        <v>9.999999999999998</v>
      </c>
    </row>
    <row r="128" ht="12.75">
      <c r="A128" s="39"/>
    </row>
    <row r="129" ht="12.75">
      <c r="B129" s="40"/>
    </row>
    <row r="130" spans="1:2" ht="12.75">
      <c r="A130" t="s">
        <v>60</v>
      </c>
      <c r="B130">
        <v>0.2</v>
      </c>
    </row>
    <row r="131" spans="1:5" ht="12.75">
      <c r="A131" s="32" t="s">
        <v>35</v>
      </c>
      <c r="B131" s="32">
        <v>0.2</v>
      </c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65" t="s">
        <v>36</v>
      </c>
      <c r="B133" s="65"/>
      <c r="C133" s="33"/>
      <c r="D133" s="34" t="s">
        <v>38</v>
      </c>
      <c r="E133" s="34" t="s">
        <v>37</v>
      </c>
    </row>
    <row r="134" spans="1:5" ht="12.75">
      <c r="A134" s="35" t="s">
        <v>39</v>
      </c>
      <c r="B134" s="35" t="s">
        <v>40</v>
      </c>
      <c r="D134" s="36" t="s">
        <v>42</v>
      </c>
      <c r="E134" s="36" t="s">
        <v>41</v>
      </c>
    </row>
    <row r="135" spans="1:5" ht="12.75">
      <c r="A135" s="37">
        <v>0</v>
      </c>
      <c r="B135" s="37">
        <f>1-A135</f>
        <v>1</v>
      </c>
      <c r="D135" s="38">
        <f>SQRT((A135*$B$43)^2+(B135*$B$44)^2+2*$B$43*A135*$B$44*B135*$B$131)</f>
        <v>12</v>
      </c>
      <c r="E135" s="38">
        <f aca="true" t="shared" si="12" ref="E135:E145">+A135*$B$41+B135*$B$42</f>
        <v>6</v>
      </c>
    </row>
    <row r="136" spans="1:5" ht="12.75">
      <c r="A136" s="37">
        <f>+A135+0.1</f>
        <v>0.1</v>
      </c>
      <c r="B136" s="37">
        <f aca="true" t="shared" si="13" ref="B136:B145">1-A136</f>
        <v>0.9</v>
      </c>
      <c r="D136" s="38">
        <f aca="true" t="shared" si="14" ref="D136:D145">SQRT((A136*$B$43)^2+(B136*$B$44)^2+2*$B$43*A136*$B$44*B136*$B$131)</f>
        <v>11.562439189029279</v>
      </c>
      <c r="E136" s="38">
        <f t="shared" si="12"/>
        <v>6.4</v>
      </c>
    </row>
    <row r="137" spans="1:5" ht="12.75">
      <c r="A137" s="37">
        <f aca="true" t="shared" si="15" ref="A137:A145">+A136+0.1</f>
        <v>0.2</v>
      </c>
      <c r="B137" s="37">
        <f t="shared" si="13"/>
        <v>0.8</v>
      </c>
      <c r="D137" s="38">
        <f t="shared" si="14"/>
        <v>11.677328461596</v>
      </c>
      <c r="E137" s="38">
        <f t="shared" si="12"/>
        <v>6.800000000000001</v>
      </c>
    </row>
    <row r="138" spans="1:5" ht="12.75">
      <c r="A138" s="37">
        <f t="shared" si="15"/>
        <v>0.30000000000000004</v>
      </c>
      <c r="B138" s="37">
        <f t="shared" si="13"/>
        <v>0.7</v>
      </c>
      <c r="D138" s="38">
        <f t="shared" si="14"/>
        <v>12.32923355282071</v>
      </c>
      <c r="E138" s="38">
        <f t="shared" si="12"/>
        <v>7.199999999999999</v>
      </c>
    </row>
    <row r="139" spans="1:5" ht="12.75">
      <c r="A139" s="37">
        <f t="shared" si="15"/>
        <v>0.4</v>
      </c>
      <c r="B139" s="37">
        <f t="shared" si="13"/>
        <v>0.6</v>
      </c>
      <c r="D139" s="38">
        <f t="shared" si="14"/>
        <v>13.440238093129153</v>
      </c>
      <c r="E139" s="38">
        <f t="shared" si="12"/>
        <v>7.6</v>
      </c>
    </row>
    <row r="140" spans="1:5" ht="12.75">
      <c r="A140" s="37">
        <f t="shared" si="15"/>
        <v>0.5</v>
      </c>
      <c r="B140" s="37">
        <f t="shared" si="13"/>
        <v>0.5</v>
      </c>
      <c r="D140" s="38">
        <f t="shared" si="14"/>
        <v>14.908051515875574</v>
      </c>
      <c r="E140" s="38">
        <f t="shared" si="12"/>
        <v>8</v>
      </c>
    </row>
    <row r="141" spans="1:5" ht="12.75">
      <c r="A141" s="37">
        <f t="shared" si="15"/>
        <v>0.6</v>
      </c>
      <c r="B141" s="37">
        <f t="shared" si="13"/>
        <v>0.4</v>
      </c>
      <c r="D141" s="38">
        <f t="shared" si="14"/>
        <v>16.63850954863446</v>
      </c>
      <c r="E141" s="38">
        <f t="shared" si="12"/>
        <v>8.4</v>
      </c>
    </row>
    <row r="142" spans="1:5" ht="12.75">
      <c r="A142" s="37">
        <f t="shared" si="15"/>
        <v>0.7</v>
      </c>
      <c r="B142" s="37">
        <f t="shared" si="13"/>
        <v>0.30000000000000004</v>
      </c>
      <c r="D142" s="38">
        <f t="shared" si="14"/>
        <v>18.558286558839423</v>
      </c>
      <c r="E142" s="38">
        <f t="shared" si="12"/>
        <v>8.8</v>
      </c>
    </row>
    <row r="143" spans="1:5" ht="12.75">
      <c r="A143" s="37">
        <f t="shared" si="15"/>
        <v>0.7999999999999999</v>
      </c>
      <c r="B143" s="37">
        <f t="shared" si="13"/>
        <v>0.20000000000000007</v>
      </c>
      <c r="D143" s="38">
        <f t="shared" si="14"/>
        <v>20.614557962760202</v>
      </c>
      <c r="E143" s="38">
        <f t="shared" si="12"/>
        <v>9.2</v>
      </c>
    </row>
    <row r="144" spans="1:5" ht="12.75">
      <c r="A144" s="37">
        <f t="shared" si="15"/>
        <v>0.8999999999999999</v>
      </c>
      <c r="B144" s="37">
        <f t="shared" si="13"/>
        <v>0.10000000000000009</v>
      </c>
      <c r="D144" s="38">
        <f t="shared" si="14"/>
        <v>22.770375490975105</v>
      </c>
      <c r="E144" s="38">
        <f t="shared" si="12"/>
        <v>9.600000000000001</v>
      </c>
    </row>
    <row r="145" spans="1:5" ht="12.75">
      <c r="A145" s="37">
        <f t="shared" si="15"/>
        <v>0.9999999999999999</v>
      </c>
      <c r="B145" s="37">
        <f t="shared" si="13"/>
        <v>0</v>
      </c>
      <c r="D145" s="38">
        <f t="shared" si="14"/>
        <v>24.999999999999996</v>
      </c>
      <c r="E145" s="38">
        <f t="shared" si="12"/>
        <v>9.999999999999998</v>
      </c>
    </row>
    <row r="147" ht="12.75">
      <c r="B147" s="40"/>
    </row>
    <row r="148" ht="12.75">
      <c r="B148" s="40"/>
    </row>
    <row r="149" ht="12.75">
      <c r="B149" s="40"/>
    </row>
    <row r="150" ht="12.75">
      <c r="B150" s="40"/>
    </row>
    <row r="151" ht="12.75">
      <c r="B151" s="41"/>
    </row>
    <row r="152" ht="12.75">
      <c r="B152" s="41"/>
    </row>
    <row r="153" ht="13.5" thickBot="1">
      <c r="B153" s="41"/>
    </row>
    <row r="154" spans="1:2" ht="13.5" thickBot="1">
      <c r="A154" s="42" t="s">
        <v>46</v>
      </c>
      <c r="B154" s="43">
        <v>0.2</v>
      </c>
    </row>
    <row r="155" ht="13.5" thickBot="1"/>
    <row r="156" spans="1:11" ht="29.25" customHeight="1" thickBot="1">
      <c r="A156" s="44"/>
      <c r="B156" s="45" t="s">
        <v>47</v>
      </c>
      <c r="C156" s="46"/>
      <c r="D156" s="45" t="s">
        <v>48</v>
      </c>
      <c r="E156" s="47" t="s">
        <v>49</v>
      </c>
      <c r="F156" s="45" t="s">
        <v>50</v>
      </c>
      <c r="G156" s="45" t="s">
        <v>51</v>
      </c>
      <c r="H156" s="48" t="s">
        <v>52</v>
      </c>
      <c r="I156" s="46"/>
      <c r="J156" s="46"/>
      <c r="K156" s="49" t="s">
        <v>53</v>
      </c>
    </row>
    <row r="157" spans="1:5" ht="12.75">
      <c r="A157" s="31" t="s">
        <v>54</v>
      </c>
      <c r="B157" s="50"/>
      <c r="E157" s="51"/>
    </row>
    <row r="158" spans="1:8" ht="12.75">
      <c r="A158" t="s">
        <v>55</v>
      </c>
      <c r="B158" s="52">
        <v>50</v>
      </c>
      <c r="D158" s="52"/>
      <c r="E158" s="64">
        <v>3</v>
      </c>
      <c r="F158" s="52">
        <v>0</v>
      </c>
      <c r="G158" s="52"/>
      <c r="H158" s="52"/>
    </row>
    <row r="159" spans="2:8" ht="12.75">
      <c r="B159" s="52"/>
      <c r="D159" s="52"/>
      <c r="E159" s="52"/>
      <c r="F159" s="52"/>
      <c r="G159" s="52"/>
      <c r="H159" s="52"/>
    </row>
    <row r="160" spans="1:8" ht="12.75">
      <c r="A160" s="31" t="s">
        <v>56</v>
      </c>
      <c r="B160" s="52"/>
      <c r="D160" s="52"/>
      <c r="E160" s="52"/>
      <c r="F160" s="52"/>
      <c r="G160" s="52"/>
      <c r="H160" s="52"/>
    </row>
    <row r="161" spans="1:8" ht="12.75">
      <c r="A161" t="s">
        <v>45</v>
      </c>
      <c r="B161" s="52">
        <v>20</v>
      </c>
      <c r="D161" s="53">
        <f>+B161/($B$161+$B$162)</f>
        <v>0.4</v>
      </c>
      <c r="E161" s="63">
        <f>+E135</f>
        <v>6</v>
      </c>
      <c r="F161" s="52">
        <f>+B44</f>
        <v>12</v>
      </c>
      <c r="G161" s="54">
        <f>+(D161*F161)^2</f>
        <v>23.040000000000006</v>
      </c>
      <c r="H161" s="54"/>
    </row>
    <row r="162" spans="1:8" ht="12.75">
      <c r="A162" t="s">
        <v>44</v>
      </c>
      <c r="B162" s="52">
        <f>100-B161-B158</f>
        <v>30</v>
      </c>
      <c r="D162" s="53">
        <f>+B162/($B$161+$B$162)</f>
        <v>0.6</v>
      </c>
      <c r="E162" s="63">
        <f>+D135</f>
        <v>12</v>
      </c>
      <c r="F162" s="52">
        <f>+B43</f>
        <v>25</v>
      </c>
      <c r="G162" s="54">
        <f>+(D162*F162)^2</f>
        <v>225</v>
      </c>
      <c r="H162" s="54"/>
    </row>
    <row r="163" spans="2:11" ht="13.5" thickBot="1">
      <c r="B163" s="55">
        <f>SUM(B158:B162)</f>
        <v>100</v>
      </c>
      <c r="D163" s="56"/>
      <c r="E163" s="57">
        <f>+(E161*D161)+(E162*D162)</f>
        <v>9.6</v>
      </c>
      <c r="F163" s="58"/>
      <c r="G163" s="58">
        <f>+G162+G161</f>
        <v>248.04000000000002</v>
      </c>
      <c r="H163" s="58">
        <f>2*D161*F161*D162*F162*$B$154</f>
        <v>28.800000000000008</v>
      </c>
      <c r="K163">
        <f>+H163+G163</f>
        <v>276.84000000000003</v>
      </c>
    </row>
    <row r="164" ht="14.25" thickBot="1" thickTop="1"/>
    <row r="165" ht="13.5" thickBot="1">
      <c r="K165" s="59">
        <f>SQRT(K163)</f>
        <v>16.63850954863446</v>
      </c>
    </row>
    <row r="166" spans="1:2" ht="13.5" thickBot="1">
      <c r="A166" s="42" t="s">
        <v>57</v>
      </c>
      <c r="B166" s="60">
        <f>+(E163-E158)/K165</f>
        <v>0.3966701452860403</v>
      </c>
    </row>
    <row r="167" ht="13.5" thickBot="1"/>
    <row r="168" spans="1:4" ht="13.5" thickBot="1">
      <c r="A168" s="42" t="s">
        <v>58</v>
      </c>
      <c r="B168" s="47"/>
      <c r="C168" s="47"/>
      <c r="D168" s="61">
        <f>+(B158/100*E158)+(B161/100*E161)+(B162/100*E162)</f>
        <v>6.3</v>
      </c>
    </row>
  </sheetData>
  <mergeCells count="6">
    <mergeCell ref="A133:B133"/>
    <mergeCell ref="A114:B114"/>
    <mergeCell ref="D2:H2"/>
    <mergeCell ref="K2:O2"/>
    <mergeCell ref="A47:B47"/>
    <mergeCell ref="A95:B95"/>
  </mergeCells>
  <printOptions/>
  <pageMargins left="0.75" right="0.75" top="0.4" bottom="0.35" header="0.22" footer="0.19"/>
  <pageSetup fitToHeight="1" fitToWidth="1" horizontalDpi="600" verticalDpi="6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cp:lastPrinted>2010-03-03T21:26:25Z</cp:lastPrinted>
  <dcterms:created xsi:type="dcterms:W3CDTF">2010-03-03T21:25:07Z</dcterms:created>
  <dcterms:modified xsi:type="dcterms:W3CDTF">2010-09-27T15:11:27Z</dcterms:modified>
  <cp:category/>
  <cp:version/>
  <cp:contentType/>
  <cp:contentStatus/>
</cp:coreProperties>
</file>