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'Sheet1'!$A$1:$K$68</definedName>
  </definedNames>
  <calcPr fullCalcOnLoad="1"/>
</workbook>
</file>

<file path=xl/sharedStrings.xml><?xml version="1.0" encoding="utf-8"?>
<sst xmlns="http://schemas.openxmlformats.org/spreadsheetml/2006/main" count="97" uniqueCount="72">
  <si>
    <t>Tranche</t>
  </si>
  <si>
    <t>Par amount</t>
  </si>
  <si>
    <t>Coupon</t>
  </si>
  <si>
    <t xml:space="preserve"> </t>
  </si>
  <si>
    <t>Price</t>
  </si>
  <si>
    <t>A-1 notes</t>
  </si>
  <si>
    <t>AAA/Aaa</t>
  </si>
  <si>
    <t>L+170</t>
  </si>
  <si>
    <t>A-2 notes</t>
  </si>
  <si>
    <t>AA/Aa2</t>
  </si>
  <si>
    <t>L+300</t>
  </si>
  <si>
    <t>L+250</t>
  </si>
  <si>
    <t>B</t>
  </si>
  <si>
    <t>A/A2</t>
  </si>
  <si>
    <t>L+400</t>
  </si>
  <si>
    <t>C</t>
  </si>
  <si>
    <t>BBB/Baa2</t>
  </si>
  <si>
    <t>L+600</t>
  </si>
  <si>
    <t>D</t>
  </si>
  <si>
    <t>BB/Ba2</t>
  </si>
  <si>
    <t>NR</t>
  </si>
  <si>
    <t>Equity</t>
  </si>
  <si>
    <t>Capital Structure</t>
  </si>
  <si>
    <t>Discount margin 
Libor+</t>
  </si>
  <si>
    <t>WACD
Libor +</t>
  </si>
  <si>
    <t xml:space="preserve">  Total Debt</t>
  </si>
  <si>
    <t xml:space="preserve"> % Debt</t>
  </si>
  <si>
    <t xml:space="preserve"> %  
Cap</t>
  </si>
  <si>
    <t>Portfolio of Leveraged Loans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</si>
  <si>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</si>
  <si>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</si>
  <si>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</si>
  <si>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</si>
  <si>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</si>
  <si>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</si>
  <si>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</si>
  <si>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</si>
  <si>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Company 9</t>
  </si>
  <si>
    <t>Company 10</t>
  </si>
  <si>
    <t>Company 11</t>
  </si>
  <si>
    <t>Company 12</t>
  </si>
  <si>
    <t>Company 13</t>
  </si>
  <si>
    <t>Company 14</t>
  </si>
  <si>
    <t>Company 15</t>
  </si>
  <si>
    <t>Company 16</t>
  </si>
  <si>
    <t>Company 17</t>
  </si>
  <si>
    <t>Company 18</t>
  </si>
  <si>
    <t>Company 19</t>
  </si>
  <si>
    <t>Company 20</t>
  </si>
  <si>
    <t>B+</t>
  </si>
  <si>
    <t>B-</t>
  </si>
  <si>
    <t>BB-</t>
  </si>
  <si>
    <t>CCC</t>
  </si>
  <si>
    <t>BB</t>
  </si>
  <si>
    <t xml:space="preserve"> Rating
S&amp;P/M</t>
  </si>
  <si>
    <t>Rating
S&amp;P</t>
  </si>
  <si>
    <t>Annual</t>
  </si>
  <si>
    <t>Income
L+</t>
  </si>
  <si>
    <t>Annual 
Debt Svc</t>
  </si>
  <si>
    <t>Margin</t>
  </si>
  <si>
    <t>Equity CF</t>
  </si>
  <si>
    <t>ROE</t>
  </si>
  <si>
    <t>Arbitrage Cash Flow CLO Model</t>
  </si>
  <si>
    <t>WAI</t>
  </si>
  <si>
    <t>Default Rate</t>
  </si>
  <si>
    <t>Recovery</t>
  </si>
  <si>
    <t>LGD rate</t>
  </si>
  <si>
    <t>LGD</t>
  </si>
  <si>
    <t>RAROC</t>
  </si>
  <si>
    <t>RAROC %</t>
  </si>
  <si>
    <t>BASE CASE</t>
  </si>
  <si>
    <t>BREAK EVEN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</si>
</sst>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0.0%"/>
    <numFmt numFmtId="170" formatCode="_(* #,##0.0_);_(* \(#,##0.0\);_(* &quot;-&quot;?_);_(@_)"/>
    <numFmt numFmtId="171" formatCode="_(* #,##0_);_(* \(#,##0\);_(* &quot;-&quot;??_);_(@_)"/>
    <numFmt numFmtId="172" formatCode="_(* #,##0_);_(* \(#,##0\);_(* &quot;-&quot;?_);_(@_)"/>
    <numFmt numFmtId="173" formatCode="0.000%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168" fontId="5" fillId="0" borderId="0" xfId="15" applyNumberFormat="1" applyFont="1" applyAlignment="1">
      <alignment horizontal="center" wrapText="1"/>
    </xf>
    <xf numFmtId="169" fontId="5" fillId="0" borderId="0" xfId="19" applyNumberFormat="1" applyFont="1" applyAlignment="1">
      <alignment horizontal="center" wrapText="1"/>
    </xf>
    <xf numFmtId="169" fontId="5" fillId="0" borderId="4" xfId="19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2" fontId="5" fillId="0" borderId="0" xfId="0" applyNumberFormat="1" applyFont="1" applyBorder="1" applyAlignment="1">
      <alignment horizontal="right" vertical="top" wrapText="1"/>
    </xf>
    <xf numFmtId="169" fontId="5" fillId="0" borderId="0" xfId="19" applyNumberFormat="1" applyFont="1" applyBorder="1" applyAlignment="1">
      <alignment horizontal="center" wrapText="1"/>
    </xf>
    <xf numFmtId="168" fontId="5" fillId="0" borderId="3" xfId="15" applyNumberFormat="1" applyFont="1" applyBorder="1" applyAlignment="1">
      <alignment horizontal="center" wrapText="1"/>
    </xf>
    <xf numFmtId="169" fontId="5" fillId="0" borderId="3" xfId="19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168" fontId="5" fillId="0" borderId="1" xfId="15" applyNumberFormat="1" applyFont="1" applyBorder="1" applyAlignment="1">
      <alignment horizontal="center" wrapText="1"/>
    </xf>
    <xf numFmtId="169" fontId="5" fillId="0" borderId="1" xfId="19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168" fontId="5" fillId="0" borderId="1" xfId="15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15" applyNumberFormat="1" applyFont="1" applyAlignment="1">
      <alignment/>
    </xf>
    <xf numFmtId="168" fontId="0" fillId="0" borderId="0" xfId="0" applyNumberFormat="1" applyFont="1" applyAlignment="1">
      <alignment/>
    </xf>
    <xf numFmtId="171" fontId="0" fillId="0" borderId="1" xfId="0" applyNumberFormat="1" applyFont="1" applyBorder="1" applyAlignment="1">
      <alignment/>
    </xf>
    <xf numFmtId="0" fontId="4" fillId="2" borderId="2" xfId="0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169" fontId="0" fillId="0" borderId="0" xfId="19" applyNumberFormat="1" applyAlignment="1">
      <alignment/>
    </xf>
    <xf numFmtId="43" fontId="0" fillId="0" borderId="0" xfId="15" applyFont="1" applyAlignment="1">
      <alignment/>
    </xf>
    <xf numFmtId="43" fontId="0" fillId="0" borderId="1" xfId="0" applyNumberFormat="1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19" applyNumberFormat="1" applyAlignment="1">
      <alignment/>
    </xf>
    <xf numFmtId="173" fontId="0" fillId="0" borderId="0" xfId="19" applyNumberFormat="1" applyAlignment="1">
      <alignment/>
    </xf>
    <xf numFmtId="0" fontId="7" fillId="0" borderId="0" xfId="0" applyFont="1" applyAlignment="1">
      <alignment/>
    </xf>
    <xf numFmtId="0" fontId="1" fillId="0" borderId="3" xfId="0" applyFont="1" applyBorder="1" applyAlignment="1">
      <alignment/>
    </xf>
    <xf numFmtId="10" fontId="1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7"/>
  <sheetViews>
    <sheetView tabSelected="1" workbookViewId="0" topLeftCell="A1">
      <selection activeCell="F3" sqref="F3"/>
    </sheetView>
  </sheetViews>
  <sheetFormatPr defaultColWidth="9.140625" defaultRowHeight="12.75"/>
  <cols>
    <col min="1" max="1" width="4.28125" style="0" customWidth="1"/>
    <col min="2" max="2" width="12.7109375" style="0" customWidth="1"/>
    <col min="3" max="3" width="8.28125" style="0" customWidth="1"/>
    <col min="4" max="4" width="9.8515625" style="0" customWidth="1"/>
    <col min="5" max="5" width="7.8515625" style="0" customWidth="1"/>
    <col min="6" max="6" width="10.8515625" style="0" customWidth="1"/>
    <col min="7" max="7" width="11.140625" style="0" customWidth="1"/>
    <col min="8" max="8" width="10.28125" style="0" customWidth="1"/>
    <col min="9" max="10" width="9.140625" style="1" customWidth="1"/>
  </cols>
  <sheetData>
    <row r="2" spans="2:10" ht="20.25">
      <c r="B2" s="4" t="s">
        <v>62</v>
      </c>
      <c r="J2" s="2"/>
    </row>
    <row r="3" spans="2:10" ht="12.75">
      <c r="B3" s="3"/>
      <c r="J3" s="2"/>
    </row>
    <row r="4" spans="2:10" ht="12.75">
      <c r="B4" s="3" t="s">
        <v>22</v>
      </c>
      <c r="C4" s="10"/>
      <c r="D4" s="10"/>
      <c r="E4" s="10"/>
      <c r="F4" s="10"/>
      <c r="G4" s="10"/>
      <c r="H4" s="10"/>
      <c r="I4" s="11"/>
      <c r="J4" s="12"/>
    </row>
    <row r="5" spans="2:10" ht="15">
      <c r="B5" s="13" t="s">
        <v>0</v>
      </c>
      <c r="C5" s="14" t="s">
        <v>1</v>
      </c>
      <c r="D5" s="15"/>
      <c r="E5" s="15"/>
      <c r="F5" s="14" t="s">
        <v>54</v>
      </c>
      <c r="G5" s="16" t="s">
        <v>23</v>
      </c>
      <c r="H5" s="14" t="s">
        <v>2</v>
      </c>
      <c r="I5" s="17" t="s">
        <v>3</v>
      </c>
      <c r="J5" s="17"/>
    </row>
    <row r="6" spans="2:10" ht="26.25" customHeight="1">
      <c r="B6" s="18"/>
      <c r="C6" s="19"/>
      <c r="D6" s="20" t="s">
        <v>27</v>
      </c>
      <c r="E6" s="20" t="s">
        <v>26</v>
      </c>
      <c r="F6" s="19"/>
      <c r="G6" s="21"/>
      <c r="H6" s="19"/>
      <c r="I6" s="22" t="s">
        <v>4</v>
      </c>
      <c r="J6" s="23" t="s">
        <v>24</v>
      </c>
    </row>
    <row r="7" spans="2:10" ht="14.25">
      <c r="B7" s="24" t="s">
        <v>5</v>
      </c>
      <c r="C7" s="25">
        <v>262</v>
      </c>
      <c r="D7" s="26">
        <f>+C7/$C$14</f>
        <v>0.655</v>
      </c>
      <c r="E7" s="27">
        <f>+C7/$C$12</f>
        <v>0.7885628291948834</v>
      </c>
      <c r="F7" s="28" t="s">
        <v>6</v>
      </c>
      <c r="G7" s="29">
        <v>175</v>
      </c>
      <c r="H7" s="28" t="s">
        <v>7</v>
      </c>
      <c r="I7" s="29">
        <v>99.7695</v>
      </c>
      <c r="J7" s="30">
        <f>+G7*E7</f>
        <v>137.9984951091046</v>
      </c>
    </row>
    <row r="8" spans="2:10" ht="14.25">
      <c r="B8" s="24" t="s">
        <v>8</v>
      </c>
      <c r="C8" s="25">
        <v>20.5</v>
      </c>
      <c r="D8" s="26">
        <f>+C8/$C$14</f>
        <v>0.05125</v>
      </c>
      <c r="E8" s="31">
        <f>+C8/$C$12</f>
        <v>0.06170052671181339</v>
      </c>
      <c r="F8" s="28" t="s">
        <v>9</v>
      </c>
      <c r="G8" s="29">
        <v>300</v>
      </c>
      <c r="H8" s="28" t="s">
        <v>11</v>
      </c>
      <c r="I8" s="29">
        <v>97.3653</v>
      </c>
      <c r="J8" s="30">
        <f>+G8*E8</f>
        <v>18.510158013544018</v>
      </c>
    </row>
    <row r="9" spans="2:10" ht="14.25">
      <c r="B9" s="24" t="s">
        <v>12</v>
      </c>
      <c r="C9" s="25">
        <v>25.75</v>
      </c>
      <c r="D9" s="26">
        <f>+C9/$C$14</f>
        <v>0.064375</v>
      </c>
      <c r="E9" s="31">
        <f>+C9/$C$12</f>
        <v>0.07750188111361926</v>
      </c>
      <c r="F9" s="28" t="s">
        <v>13</v>
      </c>
      <c r="G9" s="29">
        <v>400</v>
      </c>
      <c r="H9" s="28" t="s">
        <v>10</v>
      </c>
      <c r="I9" s="29">
        <v>94.8608</v>
      </c>
      <c r="J9" s="30">
        <f>+G9*E9</f>
        <v>31.000752445447706</v>
      </c>
    </row>
    <row r="10" spans="2:10" ht="14.25">
      <c r="B10" s="24" t="s">
        <v>15</v>
      </c>
      <c r="C10" s="25">
        <v>14</v>
      </c>
      <c r="D10" s="26">
        <f>+C10/$C$14</f>
        <v>0.035</v>
      </c>
      <c r="E10" s="31">
        <f>+C10/$C$12</f>
        <v>0.042136945071482315</v>
      </c>
      <c r="F10" s="28" t="s">
        <v>16</v>
      </c>
      <c r="G10" s="29">
        <v>600</v>
      </c>
      <c r="H10" s="28" t="s">
        <v>14</v>
      </c>
      <c r="I10" s="29">
        <v>90.0358</v>
      </c>
      <c r="J10" s="30">
        <f>+G10*E10</f>
        <v>25.282167042889387</v>
      </c>
    </row>
    <row r="11" spans="2:10" ht="14.25">
      <c r="B11" s="24" t="s">
        <v>18</v>
      </c>
      <c r="C11" s="32">
        <v>10</v>
      </c>
      <c r="D11" s="33">
        <f>+C11/$C$14</f>
        <v>0.025</v>
      </c>
      <c r="E11" s="33">
        <f>+C11/$C$12</f>
        <v>0.030097817908201655</v>
      </c>
      <c r="F11" s="34" t="s">
        <v>19</v>
      </c>
      <c r="G11" s="29">
        <v>725</v>
      </c>
      <c r="H11" s="28" t="s">
        <v>17</v>
      </c>
      <c r="I11" s="29">
        <v>93.9848</v>
      </c>
      <c r="J11" s="30">
        <f>+G11*E11</f>
        <v>21.8209179834462</v>
      </c>
    </row>
    <row r="12" spans="2:10" ht="15" customHeight="1">
      <c r="B12" s="24" t="s">
        <v>25</v>
      </c>
      <c r="C12" s="25">
        <f>SUM(C7:C11)</f>
        <v>332.25</v>
      </c>
      <c r="D12" s="31">
        <f>+C12/$C$14</f>
        <v>0.830625</v>
      </c>
      <c r="E12" s="26">
        <f>SUM(E7:E11)</f>
        <v>1</v>
      </c>
      <c r="F12" s="28"/>
      <c r="G12" s="29"/>
      <c r="H12" s="28"/>
      <c r="I12" s="29"/>
      <c r="J12" s="30"/>
    </row>
    <row r="13" spans="2:10" ht="14.25">
      <c r="B13" s="24" t="s">
        <v>21</v>
      </c>
      <c r="C13" s="25">
        <f>400-332.25</f>
        <v>67.75</v>
      </c>
      <c r="D13" s="26">
        <f>+C13/$C$14</f>
        <v>0.169375</v>
      </c>
      <c r="E13" s="26"/>
      <c r="F13" s="28" t="s">
        <v>20</v>
      </c>
      <c r="G13" s="35" t="s">
        <v>3</v>
      </c>
      <c r="H13" s="35"/>
      <c r="I13" s="24" t="s">
        <v>3</v>
      </c>
      <c r="J13" s="11"/>
    </row>
    <row r="14" spans="2:10" ht="15" thickBot="1">
      <c r="B14" s="36"/>
      <c r="C14" s="37">
        <f>+C13+C12</f>
        <v>400</v>
      </c>
      <c r="D14" s="38">
        <f>+C14/$C$14</f>
        <v>1</v>
      </c>
      <c r="E14" s="31"/>
      <c r="F14" s="36"/>
      <c r="G14" s="36"/>
      <c r="H14" s="36"/>
      <c r="I14" s="39"/>
      <c r="J14" s="40">
        <f>SUM(J6:J11)</f>
        <v>234.61249059443193</v>
      </c>
    </row>
    <row r="15" spans="2:10" ht="13.5" thickTop="1">
      <c r="B15" s="10"/>
      <c r="C15" s="10"/>
      <c r="D15" s="10"/>
      <c r="E15" s="10"/>
      <c r="F15" s="10"/>
      <c r="G15" s="10"/>
      <c r="H15" s="10"/>
      <c r="I15" s="11"/>
      <c r="J15" s="11"/>
    </row>
    <row r="16" spans="2:10" ht="13.5">
      <c r="B16" s="41" t="s">
        <v>28</v>
      </c>
      <c r="C16" s="42"/>
      <c r="D16" s="42"/>
      <c r="E16" s="10"/>
      <c r="F16" s="10"/>
      <c r="G16" s="10"/>
      <c r="H16" s="10"/>
      <c r="I16" s="11"/>
      <c r="J16" s="11"/>
    </row>
    <row r="17" spans="2:10" ht="15">
      <c r="B17" s="61"/>
      <c r="C17" s="14" t="s">
        <v>1</v>
      </c>
      <c r="D17" s="15"/>
      <c r="E17" s="14" t="s">
        <v>55</v>
      </c>
      <c r="F17" s="16" t="s">
        <v>23</v>
      </c>
      <c r="G17" s="62" t="s">
        <v>56</v>
      </c>
      <c r="H17" s="10"/>
      <c r="I17" s="11"/>
      <c r="J17" s="11"/>
    </row>
    <row r="18" spans="2:10" ht="30">
      <c r="B18" s="63"/>
      <c r="C18" s="19"/>
      <c r="D18" s="20" t="s">
        <v>27</v>
      </c>
      <c r="E18" s="19"/>
      <c r="F18" s="21"/>
      <c r="G18" s="64" t="s">
        <v>57</v>
      </c>
      <c r="H18" s="10"/>
      <c r="I18" s="7" t="s">
        <v>63</v>
      </c>
      <c r="J18" s="11"/>
    </row>
    <row r="19" spans="2:10" ht="14.25">
      <c r="B19" s="10" t="s">
        <v>29</v>
      </c>
      <c r="C19" s="25">
        <v>10</v>
      </c>
      <c r="D19" s="26">
        <f>+C19/$C$39</f>
        <v>0.025</v>
      </c>
      <c r="E19" s="43" t="s">
        <v>49</v>
      </c>
      <c r="F19" s="43">
        <v>350</v>
      </c>
      <c r="G19" s="44">
        <f>+(F19/100*C19)*10000</f>
        <v>350000</v>
      </c>
      <c r="H19" s="10"/>
      <c r="I19" s="53">
        <f>+F19*D19</f>
        <v>8.75</v>
      </c>
      <c r="J19" s="11"/>
    </row>
    <row r="20" spans="2:10" ht="14.25">
      <c r="B20" s="10" t="s">
        <v>30</v>
      </c>
      <c r="C20" s="25">
        <v>25</v>
      </c>
      <c r="D20" s="26">
        <f aca="true" t="shared" si="0" ref="D20:D39">+C20/$C$39</f>
        <v>0.0625</v>
      </c>
      <c r="E20" s="43" t="s">
        <v>50</v>
      </c>
      <c r="F20" s="43">
        <v>500</v>
      </c>
      <c r="G20" s="44">
        <f aca="true" t="shared" si="1" ref="G20:G38">+(F20/100*C20)*10000</f>
        <v>1250000</v>
      </c>
      <c r="H20" s="10"/>
      <c r="I20" s="53">
        <f aca="true" t="shared" si="2" ref="I20:I38">+F20*D20</f>
        <v>31.25</v>
      </c>
      <c r="J20" s="11"/>
    </row>
    <row r="21" spans="2:10" ht="14.25">
      <c r="B21" s="10" t="s">
        <v>31</v>
      </c>
      <c r="C21" s="25">
        <v>15</v>
      </c>
      <c r="D21" s="26">
        <f t="shared" si="0"/>
        <v>0.0375</v>
      </c>
      <c r="E21" s="43" t="s">
        <v>12</v>
      </c>
      <c r="F21" s="43">
        <v>450</v>
      </c>
      <c r="G21" s="44">
        <f t="shared" si="1"/>
        <v>675000</v>
      </c>
      <c r="H21" s="10"/>
      <c r="I21" s="53">
        <f t="shared" si="2"/>
        <v>16.875</v>
      </c>
      <c r="J21" s="11"/>
    </row>
    <row r="22" spans="2:10" ht="14.25">
      <c r="B22" s="10" t="s">
        <v>32</v>
      </c>
      <c r="C22" s="25">
        <v>12</v>
      </c>
      <c r="D22" s="26">
        <f t="shared" si="0"/>
        <v>0.03</v>
      </c>
      <c r="E22" s="43" t="s">
        <v>49</v>
      </c>
      <c r="F22" s="43">
        <v>375</v>
      </c>
      <c r="G22" s="44">
        <f t="shared" si="1"/>
        <v>450000</v>
      </c>
      <c r="H22" s="10"/>
      <c r="I22" s="53">
        <f t="shared" si="2"/>
        <v>11.25</v>
      </c>
      <c r="J22" s="11"/>
    </row>
    <row r="23" spans="2:10" ht="14.25">
      <c r="B23" s="10" t="s">
        <v>33</v>
      </c>
      <c r="C23" s="25">
        <v>25</v>
      </c>
      <c r="D23" s="26">
        <f t="shared" si="0"/>
        <v>0.0625</v>
      </c>
      <c r="E23" s="43" t="s">
        <v>49</v>
      </c>
      <c r="F23" s="43">
        <v>375</v>
      </c>
      <c r="G23" s="44">
        <f t="shared" si="1"/>
        <v>937500</v>
      </c>
      <c r="H23" s="10"/>
      <c r="I23" s="53">
        <f t="shared" si="2"/>
        <v>23.4375</v>
      </c>
      <c r="J23" s="11"/>
    </row>
    <row r="24" spans="2:10" ht="14.25">
      <c r="B24" s="10" t="s">
        <v>34</v>
      </c>
      <c r="C24" s="25">
        <v>10</v>
      </c>
      <c r="D24" s="26">
        <f t="shared" si="0"/>
        <v>0.025</v>
      </c>
      <c r="E24" s="43" t="s">
        <v>51</v>
      </c>
      <c r="F24" s="43">
        <v>325</v>
      </c>
      <c r="G24" s="44">
        <f t="shared" si="1"/>
        <v>325000</v>
      </c>
      <c r="H24" s="10"/>
      <c r="I24" s="53">
        <f t="shared" si="2"/>
        <v>8.125</v>
      </c>
      <c r="J24" s="11"/>
    </row>
    <row r="25" spans="2:10" ht="14.25">
      <c r="B25" s="10" t="s">
        <v>35</v>
      </c>
      <c r="C25" s="25">
        <v>12</v>
      </c>
      <c r="D25" s="26">
        <f t="shared" si="0"/>
        <v>0.03</v>
      </c>
      <c r="E25" s="43" t="s">
        <v>49</v>
      </c>
      <c r="F25" s="43">
        <v>375</v>
      </c>
      <c r="G25" s="44">
        <f t="shared" si="1"/>
        <v>450000</v>
      </c>
      <c r="H25" s="10"/>
      <c r="I25" s="53">
        <f t="shared" si="2"/>
        <v>11.25</v>
      </c>
      <c r="J25" s="11"/>
    </row>
    <row r="26" spans="2:10" ht="14.25">
      <c r="B26" s="10" t="s">
        <v>36</v>
      </c>
      <c r="C26" s="25">
        <v>14</v>
      </c>
      <c r="D26" s="26">
        <f t="shared" si="0"/>
        <v>0.035</v>
      </c>
      <c r="E26" s="43" t="s">
        <v>12</v>
      </c>
      <c r="F26" s="43">
        <v>425</v>
      </c>
      <c r="G26" s="44">
        <f t="shared" si="1"/>
        <v>595000</v>
      </c>
      <c r="H26" s="10"/>
      <c r="I26" s="53">
        <f t="shared" si="2"/>
        <v>14.875000000000002</v>
      </c>
      <c r="J26" s="11"/>
    </row>
    <row r="27" spans="2:10" ht="14.25">
      <c r="B27" s="10" t="s">
        <v>37</v>
      </c>
      <c r="C27" s="25">
        <v>10</v>
      </c>
      <c r="D27" s="26">
        <f t="shared" si="0"/>
        <v>0.025</v>
      </c>
      <c r="E27" s="43" t="s">
        <v>50</v>
      </c>
      <c r="F27" s="43">
        <v>550</v>
      </c>
      <c r="G27" s="44">
        <f t="shared" si="1"/>
        <v>550000</v>
      </c>
      <c r="H27" s="10"/>
      <c r="I27" s="53">
        <f t="shared" si="2"/>
        <v>13.75</v>
      </c>
      <c r="J27" s="11"/>
    </row>
    <row r="28" spans="2:10" ht="14.25">
      <c r="B28" s="10" t="s">
        <v>38</v>
      </c>
      <c r="C28" s="25">
        <v>20</v>
      </c>
      <c r="D28" s="26">
        <f t="shared" si="0"/>
        <v>0.05</v>
      </c>
      <c r="E28" s="43" t="s">
        <v>52</v>
      </c>
      <c r="F28" s="43">
        <v>750</v>
      </c>
      <c r="G28" s="44">
        <f t="shared" si="1"/>
        <v>1500000</v>
      </c>
      <c r="H28" s="10"/>
      <c r="I28" s="53">
        <f t="shared" si="2"/>
        <v>37.5</v>
      </c>
      <c r="J28" s="11"/>
    </row>
    <row r="29" spans="2:10" ht="14.25">
      <c r="B29" s="10" t="s">
        <v>39</v>
      </c>
      <c r="C29" s="25">
        <v>25</v>
      </c>
      <c r="D29" s="26">
        <f t="shared" si="0"/>
        <v>0.0625</v>
      </c>
      <c r="E29" s="43" t="s">
        <v>49</v>
      </c>
      <c r="F29" s="43">
        <v>375</v>
      </c>
      <c r="G29" s="44">
        <f t="shared" si="1"/>
        <v>937500</v>
      </c>
      <c r="H29" s="10"/>
      <c r="I29" s="53">
        <f t="shared" si="2"/>
        <v>23.4375</v>
      </c>
      <c r="J29" s="11"/>
    </row>
    <row r="30" spans="2:10" ht="14.25">
      <c r="B30" s="10" t="s">
        <v>40</v>
      </c>
      <c r="C30" s="25">
        <v>23</v>
      </c>
      <c r="D30" s="26">
        <f t="shared" si="0"/>
        <v>0.0575</v>
      </c>
      <c r="E30" s="43" t="s">
        <v>50</v>
      </c>
      <c r="F30" s="43">
        <v>600</v>
      </c>
      <c r="G30" s="44">
        <f t="shared" si="1"/>
        <v>1380000</v>
      </c>
      <c r="H30" s="10"/>
      <c r="I30" s="53">
        <f t="shared" si="2"/>
        <v>34.5</v>
      </c>
      <c r="J30" s="11"/>
    </row>
    <row r="31" spans="2:10" ht="14.25">
      <c r="B31" s="10" t="s">
        <v>41</v>
      </c>
      <c r="C31" s="25">
        <v>26</v>
      </c>
      <c r="D31" s="26">
        <f t="shared" si="0"/>
        <v>0.065</v>
      </c>
      <c r="E31" s="43" t="s">
        <v>12</v>
      </c>
      <c r="F31" s="43">
        <v>475</v>
      </c>
      <c r="G31" s="44">
        <f t="shared" si="1"/>
        <v>1235000</v>
      </c>
      <c r="H31" s="10"/>
      <c r="I31" s="53">
        <f t="shared" si="2"/>
        <v>30.875</v>
      </c>
      <c r="J31" s="11"/>
    </row>
    <row r="32" spans="2:10" ht="14.25">
      <c r="B32" s="10" t="s">
        <v>42</v>
      </c>
      <c r="C32" s="25">
        <v>15</v>
      </c>
      <c r="D32" s="26">
        <f t="shared" si="0"/>
        <v>0.0375</v>
      </c>
      <c r="E32" s="43" t="s">
        <v>49</v>
      </c>
      <c r="F32" s="43">
        <v>425</v>
      </c>
      <c r="G32" s="44">
        <f t="shared" si="1"/>
        <v>637500</v>
      </c>
      <c r="H32" s="10"/>
      <c r="I32" s="53">
        <f t="shared" si="2"/>
        <v>15.9375</v>
      </c>
      <c r="J32" s="11"/>
    </row>
    <row r="33" spans="2:10" ht="14.25">
      <c r="B33" s="10" t="s">
        <v>43</v>
      </c>
      <c r="C33" s="25">
        <v>30</v>
      </c>
      <c r="D33" s="26">
        <f t="shared" si="0"/>
        <v>0.075</v>
      </c>
      <c r="E33" s="43" t="s">
        <v>49</v>
      </c>
      <c r="F33" s="43">
        <v>350</v>
      </c>
      <c r="G33" s="44">
        <f t="shared" si="1"/>
        <v>1050000</v>
      </c>
      <c r="H33" s="10"/>
      <c r="I33" s="53">
        <f t="shared" si="2"/>
        <v>26.25</v>
      </c>
      <c r="J33" s="11"/>
    </row>
    <row r="34" spans="2:10" ht="14.25">
      <c r="B34" s="10" t="s">
        <v>44</v>
      </c>
      <c r="C34" s="25">
        <v>27</v>
      </c>
      <c r="D34" s="26">
        <f t="shared" si="0"/>
        <v>0.0675</v>
      </c>
      <c r="E34" s="43" t="s">
        <v>53</v>
      </c>
      <c r="F34" s="43">
        <v>300</v>
      </c>
      <c r="G34" s="44">
        <f t="shared" si="1"/>
        <v>810000</v>
      </c>
      <c r="H34" s="10"/>
      <c r="I34" s="53">
        <f t="shared" si="2"/>
        <v>20.25</v>
      </c>
      <c r="J34" s="11"/>
    </row>
    <row r="35" spans="2:10" ht="14.25">
      <c r="B35" s="10" t="s">
        <v>45</v>
      </c>
      <c r="C35" s="25">
        <v>26</v>
      </c>
      <c r="D35" s="26">
        <f t="shared" si="0"/>
        <v>0.065</v>
      </c>
      <c r="E35" s="43" t="s">
        <v>49</v>
      </c>
      <c r="F35" s="43">
        <v>375</v>
      </c>
      <c r="G35" s="44">
        <f t="shared" si="1"/>
        <v>975000</v>
      </c>
      <c r="H35" s="10"/>
      <c r="I35" s="53">
        <f t="shared" si="2"/>
        <v>24.375</v>
      </c>
      <c r="J35" s="11"/>
    </row>
    <row r="36" spans="2:10" ht="14.25">
      <c r="B36" s="10" t="s">
        <v>46</v>
      </c>
      <c r="C36" s="25">
        <v>25</v>
      </c>
      <c r="D36" s="26">
        <f t="shared" si="0"/>
        <v>0.0625</v>
      </c>
      <c r="E36" s="43" t="s">
        <v>50</v>
      </c>
      <c r="F36" s="43">
        <v>500</v>
      </c>
      <c r="G36" s="44">
        <f t="shared" si="1"/>
        <v>1250000</v>
      </c>
      <c r="H36" s="10"/>
      <c r="I36" s="53">
        <f t="shared" si="2"/>
        <v>31.25</v>
      </c>
      <c r="J36" s="11"/>
    </row>
    <row r="37" spans="2:10" ht="14.25">
      <c r="B37" s="10" t="s">
        <v>47</v>
      </c>
      <c r="C37" s="25">
        <v>25</v>
      </c>
      <c r="D37" s="26">
        <f t="shared" si="0"/>
        <v>0.0625</v>
      </c>
      <c r="E37" s="43" t="s">
        <v>50</v>
      </c>
      <c r="F37" s="43">
        <v>550</v>
      </c>
      <c r="G37" s="44">
        <f t="shared" si="1"/>
        <v>1375000</v>
      </c>
      <c r="H37" s="10"/>
      <c r="I37" s="53">
        <f t="shared" si="2"/>
        <v>34.375</v>
      </c>
      <c r="J37" s="11"/>
    </row>
    <row r="38" spans="2:10" ht="14.25">
      <c r="B38" s="10" t="s">
        <v>48</v>
      </c>
      <c r="C38" s="25">
        <v>25</v>
      </c>
      <c r="D38" s="26">
        <f t="shared" si="0"/>
        <v>0.0625</v>
      </c>
      <c r="E38" s="43" t="s">
        <v>12</v>
      </c>
      <c r="F38" s="43">
        <v>475</v>
      </c>
      <c r="G38" s="44">
        <f t="shared" si="1"/>
        <v>1187500</v>
      </c>
      <c r="H38" s="10"/>
      <c r="I38" s="53">
        <f t="shared" si="2"/>
        <v>29.6875</v>
      </c>
      <c r="J38" s="11"/>
    </row>
    <row r="39" spans="2:10" ht="15" thickBot="1">
      <c r="B39" s="10"/>
      <c r="C39" s="37">
        <f>SUM(C19:C38)</f>
        <v>400</v>
      </c>
      <c r="D39" s="38">
        <f t="shared" si="0"/>
        <v>1</v>
      </c>
      <c r="E39" s="43"/>
      <c r="F39" s="10"/>
      <c r="G39" s="46">
        <f>SUM(G19:G38)</f>
        <v>17920000</v>
      </c>
      <c r="H39" s="10"/>
      <c r="I39" s="54">
        <f>SUM(I19:I38)</f>
        <v>448</v>
      </c>
      <c r="J39" s="11"/>
    </row>
    <row r="40" spans="2:10" ht="13.5" thickTop="1">
      <c r="B40" s="10"/>
      <c r="C40" s="10"/>
      <c r="D40" s="10"/>
      <c r="E40" s="10"/>
      <c r="F40" s="10"/>
      <c r="G40" s="10"/>
      <c r="H40" s="10"/>
      <c r="I40" s="11"/>
      <c r="J40" s="11"/>
    </row>
    <row r="41" spans="2:10" ht="12.75">
      <c r="B41" s="10"/>
      <c r="C41" s="10"/>
      <c r="D41" s="10"/>
      <c r="E41" s="10"/>
      <c r="F41" s="10"/>
      <c r="G41" s="10"/>
      <c r="H41" s="10"/>
      <c r="I41" s="11"/>
      <c r="J41" s="11"/>
    </row>
    <row r="42" spans="2:10" ht="12.75">
      <c r="B42" s="10"/>
      <c r="C42" s="14" t="s">
        <v>1</v>
      </c>
      <c r="D42" s="9"/>
      <c r="F42" s="10"/>
      <c r="G42" s="14" t="s">
        <v>58</v>
      </c>
      <c r="H42" s="10"/>
      <c r="I42" s="11"/>
      <c r="J42" s="11"/>
    </row>
    <row r="43" spans="2:10" ht="32.25" customHeight="1" thickBot="1">
      <c r="B43" s="10"/>
      <c r="C43" s="47"/>
      <c r="D43" s="8" t="s">
        <v>59</v>
      </c>
      <c r="F43" s="10"/>
      <c r="G43" s="47"/>
      <c r="H43" s="10"/>
      <c r="I43" s="11"/>
      <c r="J43" s="11"/>
    </row>
    <row r="44" spans="2:10" ht="12.75">
      <c r="B44" s="10" t="str">
        <f>+B7</f>
        <v>A-1 notes</v>
      </c>
      <c r="C44" s="45">
        <f>+C7</f>
        <v>262</v>
      </c>
      <c r="D44" s="48">
        <f>+G7</f>
        <v>175</v>
      </c>
      <c r="E44" s="10"/>
      <c r="F44" s="10"/>
      <c r="G44" s="49">
        <f>+(D44/100)*C44*10000</f>
        <v>4585000</v>
      </c>
      <c r="H44" s="10"/>
      <c r="I44" s="11"/>
      <c r="J44" s="11"/>
    </row>
    <row r="45" spans="2:10" ht="12.75">
      <c r="B45" s="10" t="str">
        <f>+B8</f>
        <v>A-2 notes</v>
      </c>
      <c r="C45" s="45">
        <f>+C8</f>
        <v>20.5</v>
      </c>
      <c r="D45" s="48">
        <f>+G8</f>
        <v>300</v>
      </c>
      <c r="E45" s="10"/>
      <c r="F45" s="10"/>
      <c r="G45" s="49">
        <f>+(D45/100)*C45*10000</f>
        <v>615000</v>
      </c>
      <c r="H45" s="10"/>
      <c r="I45" s="11"/>
      <c r="J45" s="11"/>
    </row>
    <row r="46" spans="2:10" ht="12.75">
      <c r="B46" s="10" t="str">
        <f>+B9</f>
        <v>B</v>
      </c>
      <c r="C46" s="45">
        <f>+C9</f>
        <v>25.75</v>
      </c>
      <c r="D46" s="48">
        <f>+G9</f>
        <v>400</v>
      </c>
      <c r="E46" s="10"/>
      <c r="F46" s="10"/>
      <c r="G46" s="49">
        <f>+(D46/100)*C46*10000</f>
        <v>1030000</v>
      </c>
      <c r="H46" s="10"/>
      <c r="I46" s="11"/>
      <c r="J46" s="11"/>
    </row>
    <row r="47" spans="2:10" ht="12.75">
      <c r="B47" s="10" t="str">
        <f>+B10</f>
        <v>C</v>
      </c>
      <c r="C47" s="45">
        <f>+C10</f>
        <v>14</v>
      </c>
      <c r="D47" s="48">
        <f>+G10</f>
        <v>600</v>
      </c>
      <c r="E47" s="10"/>
      <c r="F47" s="10"/>
      <c r="G47" s="49">
        <f>+(D47/100)*C47*10000</f>
        <v>840000</v>
      </c>
      <c r="H47" s="10"/>
      <c r="I47" s="11"/>
      <c r="J47" s="11"/>
    </row>
    <row r="48" spans="2:10" ht="12.75">
      <c r="B48" s="10" t="str">
        <f>+B11</f>
        <v>D</v>
      </c>
      <c r="C48" s="45">
        <f>+C11</f>
        <v>10</v>
      </c>
      <c r="D48" s="48">
        <f>+G11</f>
        <v>725</v>
      </c>
      <c r="E48" s="10"/>
      <c r="F48" s="10"/>
      <c r="G48" s="49">
        <f>+(D48/100)*C48*10000</f>
        <v>725000</v>
      </c>
      <c r="H48" s="10"/>
      <c r="I48" s="11"/>
      <c r="J48" s="11"/>
    </row>
    <row r="49" ht="13.5" thickBot="1">
      <c r="G49" s="51">
        <f>SUM(G44:G48)</f>
        <v>7795000</v>
      </c>
    </row>
    <row r="50" ht="13.5" thickTop="1"/>
    <row r="51" spans="2:7" ht="12.75">
      <c r="B51" t="s">
        <v>60</v>
      </c>
      <c r="G51" s="50">
        <f>+G39-G49</f>
        <v>10125000</v>
      </c>
    </row>
    <row r="52" spans="2:7" ht="12.75">
      <c r="B52" t="s">
        <v>61</v>
      </c>
      <c r="G52" s="52">
        <f>+G51/(C13*1000000)</f>
        <v>0.14944649446494465</v>
      </c>
    </row>
    <row r="54" ht="12.75">
      <c r="B54" s="58" t="s">
        <v>70</v>
      </c>
    </row>
    <row r="55" spans="2:7" ht="12.75">
      <c r="B55" t="s">
        <v>64</v>
      </c>
      <c r="G55" s="55">
        <v>0.03</v>
      </c>
    </row>
    <row r="56" spans="2:7" ht="12.75">
      <c r="B56" t="s">
        <v>65</v>
      </c>
      <c r="G56" s="55">
        <v>0.7</v>
      </c>
    </row>
    <row r="57" spans="2:7" ht="12.75">
      <c r="B57" t="s">
        <v>66</v>
      </c>
      <c r="G57" s="57">
        <f>+(1-G56)*G55</f>
        <v>0.009000000000000001</v>
      </c>
    </row>
    <row r="58" spans="2:7" ht="13.5" thickBot="1">
      <c r="B58" t="s">
        <v>67</v>
      </c>
      <c r="G58" s="6">
        <f>+G57*$C$39*1000000</f>
        <v>3600000.0000000005</v>
      </c>
    </row>
    <row r="59" ht="13.5" thickTop="1"/>
    <row r="60" spans="2:7" ht="12.75">
      <c r="B60" t="s">
        <v>68</v>
      </c>
      <c r="G60" s="5">
        <f>+G51-G58</f>
        <v>6525000</v>
      </c>
    </row>
    <row r="61" spans="2:7" ht="12.75">
      <c r="B61" t="s">
        <v>69</v>
      </c>
      <c r="G61" s="56">
        <f>+G60/(C13*1000000)</f>
        <v>0.096309963099631</v>
      </c>
    </row>
    <row r="63" ht="12.75">
      <c r="B63" s="59" t="s">
        <v>71</v>
      </c>
    </row>
    <row r="64" spans="2:7" ht="12.75">
      <c r="B64" t="s">
        <v>64</v>
      </c>
      <c r="G64" s="60">
        <v>0.084375</v>
      </c>
    </row>
    <row r="65" spans="2:7" ht="12.75">
      <c r="B65" t="s">
        <v>65</v>
      </c>
      <c r="G65" s="55">
        <v>0.7</v>
      </c>
    </row>
    <row r="66" spans="2:7" ht="12.75">
      <c r="B66" t="s">
        <v>66</v>
      </c>
      <c r="G66" s="57">
        <f>+(1-G65)*G64</f>
        <v>0.025312500000000005</v>
      </c>
    </row>
    <row r="67" spans="2:7" ht="13.5" thickBot="1">
      <c r="B67" t="s">
        <v>67</v>
      </c>
      <c r="G67" s="6">
        <f>+G66*$C$39*1000000</f>
        <v>10125000.000000002</v>
      </c>
    </row>
    <row r="68" ht="13.5" thickTop="1"/>
  </sheetData>
  <mergeCells count="12">
    <mergeCell ref="G13:H13"/>
    <mergeCell ref="B16:D16"/>
    <mergeCell ref="C17:C18"/>
    <mergeCell ref="E17:E18"/>
    <mergeCell ref="F17:F18"/>
    <mergeCell ref="C42:C43"/>
    <mergeCell ref="G42:G43"/>
    <mergeCell ref="H5:H6"/>
    <mergeCell ref="B5:B6"/>
    <mergeCell ref="C5:C6"/>
    <mergeCell ref="F5:F6"/>
    <mergeCell ref="G5:G6"/>
  </mergeCells>
  <printOptions/>
  <pageMargins left="0.27" right="0.75" top="0.28" bottom="0.37" header="0.19" footer="0.21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cdroussiotis</cp:lastModifiedBy>
  <cp:lastPrinted>2010-11-18T22:31:57Z</cp:lastPrinted>
  <dcterms:created xsi:type="dcterms:W3CDTF">2010-11-18T20:42:37Z</dcterms:created>
  <dcterms:modified xsi:type="dcterms:W3CDTF">2010-11-18T22:36:12Z</dcterms:modified>
  <cp:category/>
  <cp:version/>
  <cp:contentType/>
  <cp:contentStatus/>
</cp:coreProperties>
</file>