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793" windowHeight="8427" activeTab="2"/>
  </bookViews>
  <sheets>
    <sheet name="Problem 15.1" sheetId="1" r:id="rId1"/>
    <sheet name="Problem 15.2" sheetId="2" r:id="rId2"/>
    <sheet name="Problem 15.3" sheetId="3" r:id="rId3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<sst xmlns="http://schemas.openxmlformats.org/spreadsheetml/2006/main" count="193" uniqueCount="154">
  <si>
    <t>Total Revenue</t>
  </si>
  <si>
    <t>Gross Profit</t>
  </si>
  <si>
    <t>Total Operating Expenses</t>
  </si>
  <si>
    <t>Interest Expense</t>
  </si>
  <si>
    <t>EBT</t>
  </si>
  <si>
    <t>Net Income</t>
  </si>
  <si>
    <t>Current Assets</t>
  </si>
  <si>
    <t>Inventory</t>
  </si>
  <si>
    <t>Total Current Assets</t>
  </si>
  <si>
    <t>Accumulated Depreciation</t>
  </si>
  <si>
    <t>Total Assets</t>
  </si>
  <si>
    <t>Current Liabilities</t>
  </si>
  <si>
    <t>Accounts Payable</t>
  </si>
  <si>
    <t>Total Current Liabilities</t>
  </si>
  <si>
    <t>Long Term Debt</t>
  </si>
  <si>
    <t>Retained Earnings</t>
  </si>
  <si>
    <t>Depreciation</t>
  </si>
  <si>
    <t>Deferred Taxes</t>
  </si>
  <si>
    <t>Operating Cash Flow (OCF)</t>
  </si>
  <si>
    <t>Investment Activities</t>
  </si>
  <si>
    <t>Free Cash Flow</t>
  </si>
  <si>
    <t>Beginning Cash</t>
  </si>
  <si>
    <t>Ending Cash</t>
  </si>
  <si>
    <t>Accounts Receivable Days</t>
  </si>
  <si>
    <t>ROA</t>
  </si>
  <si>
    <t>ROE</t>
  </si>
  <si>
    <t>INPUT</t>
  </si>
  <si>
    <t>Sales</t>
  </si>
  <si>
    <t>Cost of Good Sold</t>
  </si>
  <si>
    <t>Cash</t>
  </si>
  <si>
    <t>Tax Rate</t>
  </si>
  <si>
    <t>SG&amp;A</t>
  </si>
  <si>
    <t>Initial Equity Investment</t>
  </si>
  <si>
    <t>Accounts Receivable</t>
  </si>
  <si>
    <t>Gross Fixed Assets</t>
  </si>
  <si>
    <t>OUTPUT</t>
  </si>
  <si>
    <t>Income Statement</t>
  </si>
  <si>
    <t>Cash Flow</t>
  </si>
  <si>
    <t>NI</t>
  </si>
  <si>
    <t>COGS</t>
  </si>
  <si>
    <t>Cash Income</t>
  </si>
  <si>
    <t>EBITDA</t>
  </si>
  <si>
    <t>WC</t>
  </si>
  <si>
    <t>Change in A/R</t>
  </si>
  <si>
    <t>Change in Inventory</t>
  </si>
  <si>
    <t>EBIT</t>
  </si>
  <si>
    <t>Change in A/P</t>
  </si>
  <si>
    <t>Interest</t>
  </si>
  <si>
    <t xml:space="preserve"> Change Working Capital</t>
  </si>
  <si>
    <t>Taxes</t>
  </si>
  <si>
    <t>Inv</t>
  </si>
  <si>
    <t>Capex</t>
  </si>
  <si>
    <t>Fin</t>
  </si>
  <si>
    <t>Debt</t>
  </si>
  <si>
    <t>Balance Sheet</t>
  </si>
  <si>
    <t xml:space="preserve"> Fin Activity</t>
  </si>
  <si>
    <t>Account Receivable</t>
  </si>
  <si>
    <t>Beginning Cash Flow</t>
  </si>
  <si>
    <t xml:space="preserve">  Total C/A</t>
  </si>
  <si>
    <t>Ending Cash Flow</t>
  </si>
  <si>
    <t xml:space="preserve">Gross Fixed Assets </t>
  </si>
  <si>
    <t xml:space="preserve">   Net Fixed Assets</t>
  </si>
  <si>
    <t>Inventory Turnover Days</t>
  </si>
  <si>
    <t xml:space="preserve">  Total Liabilities</t>
  </si>
  <si>
    <t xml:space="preserve">  Total Equity</t>
  </si>
  <si>
    <t>Total Liability + Equity</t>
  </si>
  <si>
    <t>Amortization</t>
  </si>
  <si>
    <t>Cash Taxes</t>
  </si>
  <si>
    <t xml:space="preserve"> Paid in Capital</t>
  </si>
  <si>
    <t>Defered Taxes</t>
  </si>
  <si>
    <t xml:space="preserve"> Capitalized Fees (Amort)</t>
  </si>
  <si>
    <t xml:space="preserve">  Gross Profit</t>
  </si>
  <si>
    <t>Deffered Taxes</t>
  </si>
  <si>
    <t>Operating Cash Flow</t>
  </si>
  <si>
    <t>CFBFA</t>
  </si>
  <si>
    <t>Equity Pmt/Contribution</t>
  </si>
  <si>
    <t>Capitalized Fees (Amortiz)</t>
  </si>
  <si>
    <t>Financial Ratios</t>
  </si>
  <si>
    <t>Gross Margin %</t>
  </si>
  <si>
    <t>Paid in Capital</t>
  </si>
  <si>
    <t>Balance Sheet (000's)</t>
  </si>
  <si>
    <t>Income Statement (000's)</t>
  </si>
  <si>
    <t>Revenues by Geography</t>
  </si>
  <si>
    <t xml:space="preserve"> Cash</t>
  </si>
  <si>
    <t xml:space="preserve">  U.S.</t>
  </si>
  <si>
    <t xml:space="preserve"> Accounts Receivable</t>
  </si>
  <si>
    <t xml:space="preserve">  Europe</t>
  </si>
  <si>
    <t xml:space="preserve"> Inventories</t>
  </si>
  <si>
    <t xml:space="preserve">  Asia</t>
  </si>
  <si>
    <t xml:space="preserve"> Prepaid Expenses</t>
  </si>
  <si>
    <t>Cost of Revenues by Geography</t>
  </si>
  <si>
    <t>Property and Equipment</t>
  </si>
  <si>
    <t xml:space="preserve"> Land</t>
  </si>
  <si>
    <t xml:space="preserve"> Building</t>
  </si>
  <si>
    <t xml:space="preserve"> Furniture &amp; Equipment</t>
  </si>
  <si>
    <t>Total Cost of Revenue</t>
  </si>
  <si>
    <t>Total Gross P&amp;E</t>
  </si>
  <si>
    <t>Less Accumulated Depreciaition</t>
  </si>
  <si>
    <t>Net P&amp;E</t>
  </si>
  <si>
    <t>Operating Expenses</t>
  </si>
  <si>
    <t>Long-Term Investments</t>
  </si>
  <si>
    <t xml:space="preserve"> Administrative &amp; General</t>
  </si>
  <si>
    <t xml:space="preserve"> Marketing Expenses</t>
  </si>
  <si>
    <t xml:space="preserve"> Other Operating Expenses</t>
  </si>
  <si>
    <t>Liabilities and Owners Equity</t>
  </si>
  <si>
    <t xml:space="preserve"> Accounts Payable</t>
  </si>
  <si>
    <t xml:space="preserve"> Accrued Income Taxes</t>
  </si>
  <si>
    <t xml:space="preserve"> Accrued Expenses</t>
  </si>
  <si>
    <t xml:space="preserve"> Current Portion of Long Term Debt</t>
  </si>
  <si>
    <t>Long-Term Debt:</t>
  </si>
  <si>
    <t>Deferred Income Taxes</t>
  </si>
  <si>
    <t>Total Liabilties</t>
  </si>
  <si>
    <t>Owners' Equity</t>
  </si>
  <si>
    <t xml:space="preserve"> Common Stock</t>
  </si>
  <si>
    <t xml:space="preserve"> Paid-in-Capital</t>
  </si>
  <si>
    <t xml:space="preserve"> Retained Earnings</t>
  </si>
  <si>
    <t>Total Owners' Equity</t>
  </si>
  <si>
    <t>Total Liabilities &amp; Owner's Equity</t>
  </si>
  <si>
    <t>Cash Flow Statement (000's)</t>
  </si>
  <si>
    <t xml:space="preserve">  Plus Depreciation</t>
  </si>
  <si>
    <t xml:space="preserve">  Plus Deffered Taxes</t>
  </si>
  <si>
    <t>Working Capital Activities</t>
  </si>
  <si>
    <t xml:space="preserve">  Change in Accounts Receivable</t>
  </si>
  <si>
    <t xml:space="preserve">  Change in Inventory</t>
  </si>
  <si>
    <t xml:space="preserve">  Change in Prepaid Expenses</t>
  </si>
  <si>
    <t xml:space="preserve">  Change in Accounts Payable</t>
  </si>
  <si>
    <t xml:space="preserve">  Change in Accrued Income Taxes</t>
  </si>
  <si>
    <t xml:space="preserve">  Change in Accrued Expenses</t>
  </si>
  <si>
    <t>Total Change in Working Capital</t>
  </si>
  <si>
    <t xml:space="preserve">  Capital Expenditures</t>
  </si>
  <si>
    <t xml:space="preserve">  Investments (Change)</t>
  </si>
  <si>
    <t>Total Investment Activities</t>
  </si>
  <si>
    <t>Cash Available Before Financing Activities</t>
  </si>
  <si>
    <t>Financing Activities</t>
  </si>
  <si>
    <t xml:space="preserve">   ST Debt Payments</t>
  </si>
  <si>
    <t xml:space="preserve">   LT Payments</t>
  </si>
  <si>
    <t xml:space="preserve">   Equity Contribution</t>
  </si>
  <si>
    <t>Total Financing Activities</t>
  </si>
  <si>
    <t>Ratio Analysis</t>
  </si>
  <si>
    <t>Total Revenue Growth</t>
  </si>
  <si>
    <t xml:space="preserve"> LTD / Total Capitalization</t>
  </si>
  <si>
    <t xml:space="preserve"> EBITDA / Interest (Coverage Ratio)</t>
  </si>
  <si>
    <t xml:space="preserve"> Total Debt / EBITDA (Leverage Ratio)</t>
  </si>
  <si>
    <t xml:space="preserve"> Inventory Days</t>
  </si>
  <si>
    <t xml:space="preserve"> Accounts Receivable Days</t>
  </si>
  <si>
    <t xml:space="preserve"> Total Company Gross Margin</t>
  </si>
  <si>
    <t xml:space="preserve"> US Business Gross Margin</t>
  </si>
  <si>
    <t xml:space="preserve"> EBITDA Margin</t>
  </si>
  <si>
    <t xml:space="preserve"> Return on Assets (ROA)</t>
  </si>
  <si>
    <t xml:space="preserve"> Return on Equity (ROE)</t>
  </si>
  <si>
    <t>Problem 15.1</t>
  </si>
  <si>
    <t>LTM</t>
  </si>
  <si>
    <t>Problem 15.2</t>
  </si>
  <si>
    <t>Problem 15.3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</si>
</sst>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E+00"/>
    <numFmt numFmtId="173" formatCode="00000"/>
    <numFmt numFmtId="174" formatCode="0.0%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\x"/>
    <numFmt numFmtId="188" formatCode="0.00\x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#,#00"/>
    <numFmt numFmtId="195" formatCode="0.0\x"/>
    <numFmt numFmtId="196" formatCode="#,#00.0"/>
    <numFmt numFmtId="197" formatCode="#,#00.00"/>
  </numFmts>
  <fonts count="4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b/>
      <sz val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41" fontId="0" fillId="0" borderId="0" xfId="42" applyNumberFormat="1" applyFont="1" applyBorder="1" applyAlignment="1">
      <alignment/>
    </xf>
    <xf numFmtId="174" fontId="0" fillId="0" borderId="0" xfId="59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33" borderId="0" xfId="0" applyFont="1" applyFill="1" applyAlignment="1">
      <alignment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0" fillId="0" borderId="13" xfId="0" applyFont="1" applyBorder="1" applyAlignment="1">
      <alignment/>
    </xf>
    <xf numFmtId="180" fontId="43" fillId="0" borderId="0" xfId="42" applyNumberFormat="1" applyFont="1" applyBorder="1" applyAlignment="1">
      <alignment/>
    </xf>
    <xf numFmtId="180" fontId="43" fillId="0" borderId="14" xfId="42" applyNumberFormat="1" applyFont="1" applyBorder="1" applyAlignment="1">
      <alignment/>
    </xf>
    <xf numFmtId="180" fontId="0" fillId="0" borderId="13" xfId="42" applyNumberFormat="1" applyFont="1" applyFill="1" applyBorder="1" applyAlignment="1">
      <alignment/>
    </xf>
    <xf numFmtId="174" fontId="43" fillId="0" borderId="0" xfId="59" applyNumberFormat="1" applyFont="1" applyBorder="1" applyAlignment="1">
      <alignment/>
    </xf>
    <xf numFmtId="174" fontId="43" fillId="0" borderId="14" xfId="59" applyNumberFormat="1" applyFont="1" applyBorder="1" applyAlignment="1">
      <alignment/>
    </xf>
    <xf numFmtId="180" fontId="43" fillId="0" borderId="0" xfId="42" applyNumberFormat="1" applyFont="1" applyFill="1" applyBorder="1" applyAlignment="1">
      <alignment/>
    </xf>
    <xf numFmtId="180" fontId="43" fillId="0" borderId="14" xfId="42" applyNumberFormat="1" applyFont="1" applyFill="1" applyBorder="1" applyAlignment="1">
      <alignment/>
    </xf>
    <xf numFmtId="180" fontId="0" fillId="0" borderId="15" xfId="42" applyNumberFormat="1" applyFont="1" applyBorder="1" applyAlignment="1">
      <alignment/>
    </xf>
    <xf numFmtId="180" fontId="0" fillId="0" borderId="16" xfId="42" applyNumberFormat="1" applyFont="1" applyBorder="1" applyAlignment="1">
      <alignment/>
    </xf>
    <xf numFmtId="180" fontId="0" fillId="0" borderId="17" xfId="42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34" borderId="20" xfId="0" applyFont="1" applyFill="1" applyBorder="1" applyAlignment="1">
      <alignment horizontal="center"/>
    </xf>
    <xf numFmtId="180" fontId="0" fillId="0" borderId="0" xfId="42" applyNumberFormat="1" applyFont="1" applyFill="1" applyBorder="1" applyAlignment="1">
      <alignment/>
    </xf>
    <xf numFmtId="174" fontId="0" fillId="0" borderId="21" xfId="59" applyNumberFormat="1" applyFont="1" applyBorder="1" applyAlignment="1">
      <alignment/>
    </xf>
    <xf numFmtId="179" fontId="0" fillId="0" borderId="21" xfId="42" applyNumberFormat="1" applyFont="1" applyBorder="1" applyAlignment="1">
      <alignment/>
    </xf>
    <xf numFmtId="179" fontId="0" fillId="0" borderId="21" xfId="0" applyNumberFormat="1" applyBorder="1" applyAlignment="1">
      <alignment/>
    </xf>
    <xf numFmtId="43" fontId="1" fillId="0" borderId="0" xfId="42" applyFont="1" applyAlignment="1">
      <alignment/>
    </xf>
    <xf numFmtId="0" fontId="6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35" borderId="13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3" xfId="0" applyFill="1" applyBorder="1" applyAlignment="1">
      <alignment/>
    </xf>
    <xf numFmtId="41" fontId="3" fillId="35" borderId="0" xfId="42" applyNumberFormat="1" applyFont="1" applyFill="1" applyBorder="1" applyAlignment="1">
      <alignment/>
    </xf>
    <xf numFmtId="41" fontId="3" fillId="35" borderId="14" xfId="42" applyNumberFormat="1" applyFont="1" applyFill="1" applyBorder="1" applyAlignment="1">
      <alignment/>
    </xf>
    <xf numFmtId="41" fontId="3" fillId="35" borderId="20" xfId="42" applyNumberFormat="1" applyFont="1" applyFill="1" applyBorder="1" applyAlignment="1">
      <alignment/>
    </xf>
    <xf numFmtId="41" fontId="3" fillId="35" borderId="22" xfId="42" applyNumberFormat="1" applyFont="1" applyFill="1" applyBorder="1" applyAlignment="1">
      <alignment/>
    </xf>
    <xf numFmtId="41" fontId="0" fillId="35" borderId="0" xfId="42" applyNumberFormat="1" applyFont="1" applyFill="1" applyBorder="1" applyAlignment="1">
      <alignment/>
    </xf>
    <xf numFmtId="41" fontId="0" fillId="35" borderId="14" xfId="42" applyNumberFormat="1" applyFont="1" applyFill="1" applyBorder="1" applyAlignment="1">
      <alignment/>
    </xf>
    <xf numFmtId="41" fontId="0" fillId="35" borderId="22" xfId="42" applyNumberFormat="1" applyFont="1" applyFill="1" applyBorder="1" applyAlignment="1">
      <alignment/>
    </xf>
    <xf numFmtId="41" fontId="0" fillId="35" borderId="23" xfId="42" applyNumberFormat="1" applyFont="1" applyFill="1" applyBorder="1" applyAlignment="1">
      <alignment/>
    </xf>
    <xf numFmtId="41" fontId="0" fillId="35" borderId="24" xfId="42" applyNumberFormat="1" applyFont="1" applyFill="1" applyBorder="1" applyAlignment="1">
      <alignment/>
    </xf>
    <xf numFmtId="41" fontId="0" fillId="35" borderId="20" xfId="42" applyNumberFormat="1" applyFont="1" applyFill="1" applyBorder="1" applyAlignment="1">
      <alignment/>
    </xf>
    <xf numFmtId="0" fontId="0" fillId="35" borderId="15" xfId="0" applyFill="1" applyBorder="1" applyAlignment="1">
      <alignment/>
    </xf>
    <xf numFmtId="41" fontId="0" fillId="35" borderId="16" xfId="42" applyNumberFormat="1" applyFont="1" applyFill="1" applyBorder="1" applyAlignment="1">
      <alignment/>
    </xf>
    <xf numFmtId="41" fontId="0" fillId="35" borderId="17" xfId="42" applyNumberFormat="1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6" fillId="33" borderId="0" xfId="0" applyFont="1" applyFill="1" applyAlignment="1">
      <alignment/>
    </xf>
    <xf numFmtId="41" fontId="1" fillId="0" borderId="21" xfId="42" applyNumberFormat="1" applyFont="1" applyBorder="1" applyAlignment="1">
      <alignment/>
    </xf>
    <xf numFmtId="41" fontId="1" fillId="0" borderId="25" xfId="42" applyNumberFormat="1" applyFont="1" applyBorder="1" applyAlignment="1">
      <alignment/>
    </xf>
    <xf numFmtId="41" fontId="1" fillId="0" borderId="0" xfId="42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34" borderId="26" xfId="0" applyFont="1" applyFill="1" applyBorder="1" applyAlignment="1">
      <alignment horizontal="center"/>
    </xf>
    <xf numFmtId="180" fontId="0" fillId="0" borderId="27" xfId="42" applyNumberFormat="1" applyFont="1" applyFill="1" applyBorder="1" applyAlignment="1">
      <alignment/>
    </xf>
    <xf numFmtId="180" fontId="0" fillId="0" borderId="0" xfId="0" applyNumberFormat="1" applyAlignment="1">
      <alignment/>
    </xf>
    <xf numFmtId="180" fontId="0" fillId="0" borderId="26" xfId="42" applyNumberFormat="1" applyFont="1" applyFill="1" applyBorder="1" applyAlignment="1">
      <alignment/>
    </xf>
    <xf numFmtId="180" fontId="0" fillId="0" borderId="20" xfId="0" applyNumberFormat="1" applyBorder="1" applyAlignment="1">
      <alignment/>
    </xf>
    <xf numFmtId="0" fontId="1" fillId="0" borderId="0" xfId="0" applyFont="1" applyAlignment="1">
      <alignment horizontal="right"/>
    </xf>
    <xf numFmtId="180" fontId="0" fillId="0" borderId="28" xfId="42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180" fontId="0" fillId="0" borderId="23" xfId="0" applyNumberFormat="1" applyBorder="1" applyAlignment="1">
      <alignment/>
    </xf>
    <xf numFmtId="0" fontId="0" fillId="0" borderId="27" xfId="0" applyBorder="1" applyAlignment="1">
      <alignment/>
    </xf>
    <xf numFmtId="180" fontId="0" fillId="0" borderId="28" xfId="0" applyNumberFormat="1" applyBorder="1" applyAlignment="1">
      <alignment/>
    </xf>
    <xf numFmtId="180" fontId="0" fillId="0" borderId="29" xfId="42" applyNumberFormat="1" applyFont="1" applyFill="1" applyBorder="1" applyAlignment="1">
      <alignment/>
    </xf>
    <xf numFmtId="180" fontId="0" fillId="0" borderId="26" xfId="0" applyNumberFormat="1" applyBorder="1" applyAlignment="1">
      <alignment/>
    </xf>
    <xf numFmtId="0" fontId="0" fillId="0" borderId="20" xfId="0" applyBorder="1" applyAlignment="1">
      <alignment/>
    </xf>
    <xf numFmtId="180" fontId="0" fillId="0" borderId="27" xfId="0" applyNumberFormat="1" applyBorder="1" applyAlignment="1">
      <alignment/>
    </xf>
    <xf numFmtId="180" fontId="0" fillId="0" borderId="30" xfId="42" applyNumberFormat="1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0" fillId="35" borderId="0" xfId="0" applyFill="1" applyAlignment="1">
      <alignment/>
    </xf>
    <xf numFmtId="10" fontId="6" fillId="0" borderId="21" xfId="59" applyNumberFormat="1" applyFont="1" applyBorder="1" applyAlignment="1">
      <alignment/>
    </xf>
    <xf numFmtId="41" fontId="6" fillId="0" borderId="0" xfId="42" applyNumberFormat="1" applyFont="1" applyAlignment="1">
      <alignment/>
    </xf>
    <xf numFmtId="174" fontId="6" fillId="0" borderId="21" xfId="59" applyNumberFormat="1" applyFont="1" applyBorder="1" applyAlignment="1">
      <alignment/>
    </xf>
    <xf numFmtId="188" fontId="6" fillId="0" borderId="21" xfId="42" applyNumberFormat="1" applyFont="1" applyBorder="1" applyAlignment="1">
      <alignment/>
    </xf>
    <xf numFmtId="0" fontId="2" fillId="0" borderId="0" xfId="0" applyFont="1" applyAlignment="1">
      <alignment/>
    </xf>
    <xf numFmtId="43" fontId="6" fillId="0" borderId="21" xfId="42" applyFont="1" applyBorder="1" applyAlignment="1">
      <alignment/>
    </xf>
    <xf numFmtId="0" fontId="2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36" borderId="31" xfId="0" applyFont="1" applyFill="1" applyBorder="1" applyAlignment="1">
      <alignment horizontal="center" vertical="center"/>
    </xf>
    <xf numFmtId="0" fontId="1" fillId="36" borderId="2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9"/>
  <sheetViews>
    <sheetView zoomScalePageLayoutView="0" workbookViewId="0" topLeftCell="A1">
      <selection activeCell="L44" sqref="L44"/>
    </sheetView>
  </sheetViews>
  <sheetFormatPr defaultColWidth="9.140625" defaultRowHeight="12.75"/>
  <cols>
    <col min="2" max="2" width="23.8515625" style="0" customWidth="1"/>
    <col min="3" max="4" width="10.28125" style="0" customWidth="1"/>
    <col min="5" max="5" width="4.57421875" style="0" customWidth="1"/>
    <col min="6" max="6" width="22.00390625" style="0" customWidth="1"/>
    <col min="8" max="8" width="3.28125" style="0" customWidth="1"/>
  </cols>
  <sheetData>
    <row r="1" ht="27.75">
      <c r="B1" s="87" t="s">
        <v>150</v>
      </c>
    </row>
    <row r="2" ht="12.75" thickBot="1"/>
    <row r="3" spans="2:4" ht="12.75" thickBot="1">
      <c r="B3" s="60" t="s">
        <v>26</v>
      </c>
      <c r="C3" s="35"/>
      <c r="D3" s="36"/>
    </row>
    <row r="4" spans="2:4" ht="12.75" thickBot="1">
      <c r="B4" s="5"/>
      <c r="C4" s="14">
        <v>2018</v>
      </c>
      <c r="D4" s="15">
        <v>2019</v>
      </c>
    </row>
    <row r="5" spans="2:4" ht="12.75" thickTop="1">
      <c r="B5" s="16" t="s">
        <v>27</v>
      </c>
      <c r="C5" s="17">
        <v>250000</v>
      </c>
      <c r="D5" s="18">
        <v>300000</v>
      </c>
    </row>
    <row r="6" spans="2:4" ht="12.75">
      <c r="B6" s="19" t="s">
        <v>28</v>
      </c>
      <c r="C6" s="17">
        <v>120000</v>
      </c>
      <c r="D6" s="18">
        <v>150000</v>
      </c>
    </row>
    <row r="7" spans="2:4" ht="12.75">
      <c r="B7" s="19" t="s">
        <v>29</v>
      </c>
      <c r="C7" s="17">
        <v>40000</v>
      </c>
      <c r="D7" s="18"/>
    </row>
    <row r="8" spans="2:4" ht="12.75">
      <c r="B8" s="19" t="s">
        <v>16</v>
      </c>
      <c r="C8" s="17">
        <v>36000</v>
      </c>
      <c r="D8" s="18">
        <v>40000</v>
      </c>
    </row>
    <row r="9" spans="2:4" ht="12.75">
      <c r="B9" s="19" t="s">
        <v>66</v>
      </c>
      <c r="C9" s="17">
        <v>5000</v>
      </c>
      <c r="D9" s="18">
        <v>5000</v>
      </c>
    </row>
    <row r="10" spans="2:4" ht="12.75">
      <c r="B10" s="19" t="s">
        <v>3</v>
      </c>
      <c r="C10" s="17">
        <v>8000</v>
      </c>
      <c r="D10" s="18">
        <v>9000</v>
      </c>
    </row>
    <row r="11" spans="2:4" ht="12.75">
      <c r="B11" s="19" t="s">
        <v>30</v>
      </c>
      <c r="C11" s="20">
        <v>0.28</v>
      </c>
      <c r="D11" s="21">
        <v>0.28</v>
      </c>
    </row>
    <row r="12" spans="2:4" ht="12.75">
      <c r="B12" s="19" t="s">
        <v>31</v>
      </c>
      <c r="C12" s="17">
        <v>50000</v>
      </c>
      <c r="D12" s="18">
        <v>55000</v>
      </c>
    </row>
    <row r="13" spans="2:4" ht="12.75">
      <c r="B13" s="19" t="s">
        <v>14</v>
      </c>
      <c r="C13" s="17">
        <v>240000</v>
      </c>
      <c r="D13" s="18">
        <v>230000</v>
      </c>
    </row>
    <row r="14" spans="2:4" ht="12.75">
      <c r="B14" s="19" t="s">
        <v>67</v>
      </c>
      <c r="D14" s="23">
        <v>10000</v>
      </c>
    </row>
    <row r="15" spans="2:4" ht="12.75">
      <c r="B15" s="19" t="s">
        <v>32</v>
      </c>
      <c r="C15" s="17">
        <v>150000</v>
      </c>
      <c r="D15" s="18">
        <f>+C15</f>
        <v>150000</v>
      </c>
    </row>
    <row r="16" spans="2:4" ht="12.75">
      <c r="B16" s="19" t="s">
        <v>68</v>
      </c>
      <c r="C16" s="22">
        <v>0</v>
      </c>
      <c r="D16" s="23">
        <v>0</v>
      </c>
    </row>
    <row r="17" spans="2:4" ht="12.75">
      <c r="B17" s="19" t="s">
        <v>33</v>
      </c>
      <c r="C17" s="17">
        <v>40000</v>
      </c>
      <c r="D17" s="18">
        <v>42000</v>
      </c>
    </row>
    <row r="18" spans="2:4" ht="12.75">
      <c r="B18" s="19" t="s">
        <v>7</v>
      </c>
      <c r="C18" s="17">
        <v>15000</v>
      </c>
      <c r="D18" s="18">
        <v>14500</v>
      </c>
    </row>
    <row r="19" spans="2:4" ht="12.75">
      <c r="B19" s="19" t="s">
        <v>34</v>
      </c>
      <c r="C19" s="17">
        <v>800000</v>
      </c>
      <c r="D19" s="18">
        <v>820000</v>
      </c>
    </row>
    <row r="20" spans="2:4" ht="12.75">
      <c r="B20" s="19" t="s">
        <v>9</v>
      </c>
      <c r="C20" s="17">
        <v>-350000</v>
      </c>
      <c r="D20" s="18"/>
    </row>
    <row r="21" spans="2:4" ht="12.75">
      <c r="B21" s="19" t="s">
        <v>12</v>
      </c>
      <c r="C21" s="22">
        <v>35000</v>
      </c>
      <c r="D21" s="23">
        <v>36000</v>
      </c>
    </row>
    <row r="22" spans="2:4" ht="12.75">
      <c r="B22" s="19" t="s">
        <v>15</v>
      </c>
      <c r="C22" s="17">
        <v>100000</v>
      </c>
      <c r="D22" s="18"/>
    </row>
    <row r="23" spans="2:4" ht="12.75">
      <c r="B23" s="19" t="s">
        <v>69</v>
      </c>
      <c r="C23" s="22">
        <v>50000</v>
      </c>
      <c r="D23" s="9"/>
    </row>
    <row r="24" spans="2:4" ht="12.75">
      <c r="B24" s="19" t="s">
        <v>70</v>
      </c>
      <c r="C24" s="22">
        <v>30000</v>
      </c>
      <c r="D24" s="9"/>
    </row>
    <row r="25" spans="2:4" ht="9.75" customHeight="1" thickBot="1">
      <c r="B25" s="24"/>
      <c r="C25" s="25"/>
      <c r="D25" s="26"/>
    </row>
    <row r="26" ht="9" customHeight="1"/>
    <row r="27" ht="12.75" thickBot="1"/>
    <row r="28" spans="2:8" ht="15" customHeight="1" thickBot="1">
      <c r="B28" s="60" t="s">
        <v>35</v>
      </c>
      <c r="C28" s="35"/>
      <c r="D28" s="35"/>
      <c r="E28" s="35"/>
      <c r="F28" s="35"/>
      <c r="G28" s="35"/>
      <c r="H28" s="36"/>
    </row>
    <row r="29" spans="2:8" ht="15" customHeight="1">
      <c r="B29" s="27" t="s">
        <v>36</v>
      </c>
      <c r="C29" s="6"/>
      <c r="D29" s="6"/>
      <c r="E29" s="6"/>
      <c r="F29" s="61" t="s">
        <v>37</v>
      </c>
      <c r="G29" s="6"/>
      <c r="H29" s="7"/>
    </row>
    <row r="30" spans="2:8" ht="15" customHeight="1">
      <c r="B30" s="8"/>
      <c r="C30" s="62">
        <v>2018</v>
      </c>
      <c r="D30" s="28">
        <v>2019</v>
      </c>
      <c r="E30" s="1"/>
      <c r="G30" s="28">
        <v>2019</v>
      </c>
      <c r="H30" s="9"/>
    </row>
    <row r="31" spans="2:8" ht="15" customHeight="1">
      <c r="B31" s="8" t="s">
        <v>27</v>
      </c>
      <c r="C31" s="63">
        <f>+C5</f>
        <v>250000</v>
      </c>
      <c r="D31" s="63">
        <f>+D5</f>
        <v>300000</v>
      </c>
      <c r="E31" s="1"/>
      <c r="F31" t="s">
        <v>38</v>
      </c>
      <c r="G31" s="64">
        <f>+D42</f>
        <v>29520</v>
      </c>
      <c r="H31" s="9"/>
    </row>
    <row r="32" spans="2:8" ht="15" customHeight="1">
      <c r="B32" s="8" t="s">
        <v>39</v>
      </c>
      <c r="C32" s="65">
        <f>+C6</f>
        <v>120000</v>
      </c>
      <c r="D32" s="65">
        <f>+D6</f>
        <v>150000</v>
      </c>
      <c r="E32" s="1"/>
      <c r="F32" t="s">
        <v>16</v>
      </c>
      <c r="G32" s="64">
        <f>+D36</f>
        <v>40000</v>
      </c>
      <c r="H32" s="9"/>
    </row>
    <row r="33" spans="2:8" ht="15" customHeight="1">
      <c r="B33" s="8" t="s">
        <v>71</v>
      </c>
      <c r="C33" s="63">
        <f>+C31-C32</f>
        <v>130000</v>
      </c>
      <c r="D33" s="63">
        <f>+D31-D32</f>
        <v>150000</v>
      </c>
      <c r="E33" s="1"/>
      <c r="F33" t="s">
        <v>66</v>
      </c>
      <c r="G33" s="64">
        <f>+D37</f>
        <v>5000</v>
      </c>
      <c r="H33" s="9"/>
    </row>
    <row r="34" spans="2:8" ht="15" customHeight="1">
      <c r="B34" s="8" t="s">
        <v>31</v>
      </c>
      <c r="C34" s="65">
        <f>+C12</f>
        <v>50000</v>
      </c>
      <c r="D34" s="65">
        <f>+D12</f>
        <v>55000</v>
      </c>
      <c r="E34" s="1"/>
      <c r="F34" t="s">
        <v>72</v>
      </c>
      <c r="G34" s="66">
        <f>+D41-D14</f>
        <v>1480.0000000000018</v>
      </c>
      <c r="H34" s="9"/>
    </row>
    <row r="35" spans="2:8" ht="15" customHeight="1">
      <c r="B35" s="8" t="s">
        <v>41</v>
      </c>
      <c r="C35" s="73">
        <f>+C33-C34</f>
        <v>80000</v>
      </c>
      <c r="D35" s="73">
        <f>+D33-D34</f>
        <v>95000</v>
      </c>
      <c r="E35" s="67"/>
      <c r="F35" t="s">
        <v>40</v>
      </c>
      <c r="G35" s="64">
        <f>SUM(G31:G34)</f>
        <v>76000</v>
      </c>
      <c r="H35" s="9"/>
    </row>
    <row r="36" spans="2:8" ht="15" customHeight="1">
      <c r="B36" s="8" t="s">
        <v>16</v>
      </c>
      <c r="C36" s="63">
        <f>+C8</f>
        <v>36000</v>
      </c>
      <c r="D36" s="63">
        <f>+D8</f>
        <v>40000</v>
      </c>
      <c r="E36" s="67"/>
      <c r="H36" s="9"/>
    </row>
    <row r="37" spans="2:8" ht="15" customHeight="1">
      <c r="B37" s="8" t="s">
        <v>66</v>
      </c>
      <c r="C37" s="74">
        <f>+C9</f>
        <v>5000</v>
      </c>
      <c r="D37" s="74">
        <f>+D9</f>
        <v>5000</v>
      </c>
      <c r="E37" s="67" t="s">
        <v>42</v>
      </c>
      <c r="F37" t="s">
        <v>43</v>
      </c>
      <c r="G37" s="64">
        <f>+C47-D47</f>
        <v>-2000</v>
      </c>
      <c r="H37" s="9"/>
    </row>
    <row r="38" spans="2:8" ht="15" customHeight="1">
      <c r="B38" s="8" t="s">
        <v>45</v>
      </c>
      <c r="C38" s="63">
        <f>+C35-C36-C37</f>
        <v>39000</v>
      </c>
      <c r="D38" s="63">
        <f>+D35-D36-D37</f>
        <v>50000</v>
      </c>
      <c r="E38" s="67"/>
      <c r="F38" t="s">
        <v>44</v>
      </c>
      <c r="G38" s="64">
        <f>+C48-D48</f>
        <v>500</v>
      </c>
      <c r="H38" s="9"/>
    </row>
    <row r="39" spans="2:8" ht="15" customHeight="1">
      <c r="B39" s="8" t="s">
        <v>47</v>
      </c>
      <c r="C39" s="65">
        <f>+C10</f>
        <v>8000</v>
      </c>
      <c r="D39" s="65">
        <f>+D10</f>
        <v>9000</v>
      </c>
      <c r="E39" s="67"/>
      <c r="F39" t="s">
        <v>46</v>
      </c>
      <c r="G39" s="66">
        <f>+D59-C59</f>
        <v>1000</v>
      </c>
      <c r="H39" s="9"/>
    </row>
    <row r="40" spans="2:8" ht="15" customHeight="1">
      <c r="B40" s="8" t="s">
        <v>4</v>
      </c>
      <c r="C40" s="65">
        <f>+C38-C39</f>
        <v>31000</v>
      </c>
      <c r="D40" s="65">
        <f>+D38-D39</f>
        <v>41000</v>
      </c>
      <c r="E40" s="67"/>
      <c r="F40" t="s">
        <v>48</v>
      </c>
      <c r="G40" s="64">
        <f>SUM(G37:G39)</f>
        <v>-500</v>
      </c>
      <c r="H40" s="9"/>
    </row>
    <row r="41" spans="2:8" ht="15" customHeight="1">
      <c r="B41" s="8" t="s">
        <v>49</v>
      </c>
      <c r="C41" s="63">
        <f>+C40*C11</f>
        <v>8680</v>
      </c>
      <c r="D41" s="63">
        <f>+D40*D11</f>
        <v>11480.000000000002</v>
      </c>
      <c r="E41" s="67"/>
      <c r="G41" s="75"/>
      <c r="H41" s="9"/>
    </row>
    <row r="42" spans="2:8" ht="15" customHeight="1" thickBot="1">
      <c r="B42" s="8" t="s">
        <v>38</v>
      </c>
      <c r="C42" s="68">
        <f>+C40-C41</f>
        <v>22320</v>
      </c>
      <c r="D42" s="68">
        <f>+D40-D41</f>
        <v>29520</v>
      </c>
      <c r="F42" t="s">
        <v>73</v>
      </c>
      <c r="G42" s="64">
        <f>+G35+G40</f>
        <v>75500</v>
      </c>
      <c r="H42" s="9"/>
    </row>
    <row r="43" spans="2:8" ht="15" customHeight="1" thickTop="1">
      <c r="B43" s="8"/>
      <c r="C43" s="29"/>
      <c r="D43" s="29"/>
      <c r="H43" s="9"/>
    </row>
    <row r="44" spans="2:8" ht="15" customHeight="1">
      <c r="B44" s="69" t="s">
        <v>54</v>
      </c>
      <c r="C44" s="29"/>
      <c r="D44" s="29"/>
      <c r="E44" s="67" t="s">
        <v>50</v>
      </c>
      <c r="F44" t="s">
        <v>51</v>
      </c>
      <c r="G44" s="64">
        <f>+C53-D53</f>
        <v>-20000</v>
      </c>
      <c r="H44" s="9"/>
    </row>
    <row r="45" spans="2:8" ht="15" customHeight="1">
      <c r="B45" s="8"/>
      <c r="C45" s="62">
        <v>2018</v>
      </c>
      <c r="D45" s="28">
        <v>2019</v>
      </c>
      <c r="E45" s="67"/>
      <c r="G45" s="75"/>
      <c r="H45" s="9"/>
    </row>
    <row r="46" spans="2:8" ht="15" customHeight="1">
      <c r="B46" s="8" t="s">
        <v>29</v>
      </c>
      <c r="C46" s="63">
        <f>+C7</f>
        <v>40000</v>
      </c>
      <c r="D46" s="63">
        <f>+C46+G52</f>
        <v>85500</v>
      </c>
      <c r="E46" s="67"/>
      <c r="F46" t="s">
        <v>74</v>
      </c>
      <c r="G46" s="64">
        <f>+G42+G44</f>
        <v>55500</v>
      </c>
      <c r="H46" s="9"/>
    </row>
    <row r="47" spans="2:8" ht="15" customHeight="1">
      <c r="B47" s="8" t="s">
        <v>56</v>
      </c>
      <c r="C47" s="63">
        <f>+C17</f>
        <v>40000</v>
      </c>
      <c r="D47" s="63">
        <f>+D17</f>
        <v>42000</v>
      </c>
      <c r="E47" s="1"/>
      <c r="H47" s="9"/>
    </row>
    <row r="48" spans="2:8" ht="15" customHeight="1">
      <c r="B48" s="8" t="s">
        <v>7</v>
      </c>
      <c r="C48" s="65">
        <f>+C18</f>
        <v>15000</v>
      </c>
      <c r="D48" s="65">
        <f>+D18</f>
        <v>14500</v>
      </c>
      <c r="E48" s="67" t="s">
        <v>52</v>
      </c>
      <c r="F48" t="s">
        <v>53</v>
      </c>
      <c r="G48" s="64">
        <f>+D60-C60</f>
        <v>-10000</v>
      </c>
      <c r="H48" s="9"/>
    </row>
    <row r="49" spans="2:8" ht="15" customHeight="1">
      <c r="B49" s="8" t="s">
        <v>58</v>
      </c>
      <c r="C49" s="63">
        <f>SUM(C46:C48)</f>
        <v>95000</v>
      </c>
      <c r="D49" s="63">
        <f>SUM(D46:D48)</f>
        <v>142000</v>
      </c>
      <c r="E49" s="1"/>
      <c r="F49" t="s">
        <v>75</v>
      </c>
      <c r="G49" s="66">
        <f>+D16-C16</f>
        <v>0</v>
      </c>
      <c r="H49" s="9"/>
    </row>
    <row r="50" spans="2:8" ht="15" customHeight="1">
      <c r="B50" s="8"/>
      <c r="C50" s="63"/>
      <c r="D50" s="63"/>
      <c r="E50" s="1"/>
      <c r="F50" t="s">
        <v>55</v>
      </c>
      <c r="G50" s="64">
        <f>SUM(G48:G49)</f>
        <v>-10000</v>
      </c>
      <c r="H50" s="9"/>
    </row>
    <row r="51" spans="2:8" ht="15" customHeight="1">
      <c r="B51" s="8" t="s">
        <v>76</v>
      </c>
      <c r="C51" s="76">
        <f>+C24</f>
        <v>30000</v>
      </c>
      <c r="D51" s="76">
        <f>+C51-G33</f>
        <v>25000</v>
      </c>
      <c r="H51" s="9"/>
    </row>
    <row r="52" spans="2:8" ht="15" customHeight="1" thickBot="1">
      <c r="B52" s="8"/>
      <c r="C52" s="71"/>
      <c r="D52" s="71"/>
      <c r="F52" t="s">
        <v>37</v>
      </c>
      <c r="G52" s="70">
        <f>+G46+G50</f>
        <v>45500</v>
      </c>
      <c r="H52" s="9"/>
    </row>
    <row r="53" spans="2:8" ht="15" customHeight="1" thickTop="1">
      <c r="B53" s="8" t="s">
        <v>60</v>
      </c>
      <c r="C53" s="63">
        <f>+C19</f>
        <v>800000</v>
      </c>
      <c r="D53" s="63">
        <f>+D19</f>
        <v>820000</v>
      </c>
      <c r="H53" s="9"/>
    </row>
    <row r="54" spans="2:8" ht="15" customHeight="1">
      <c r="B54" s="8" t="s">
        <v>9</v>
      </c>
      <c r="C54" s="65">
        <f>+C20</f>
        <v>-350000</v>
      </c>
      <c r="D54" s="65">
        <f>+C54-D36</f>
        <v>-390000</v>
      </c>
      <c r="F54" t="s">
        <v>57</v>
      </c>
      <c r="G54" s="64">
        <f>+C7</f>
        <v>40000</v>
      </c>
      <c r="H54" s="9"/>
    </row>
    <row r="55" spans="2:8" ht="15" customHeight="1">
      <c r="B55" s="8" t="s">
        <v>61</v>
      </c>
      <c r="C55" s="63">
        <f>+C53+C54</f>
        <v>450000</v>
      </c>
      <c r="D55" s="63">
        <f>+D53+D54</f>
        <v>430000</v>
      </c>
      <c r="H55" s="9"/>
    </row>
    <row r="56" spans="2:8" ht="15" customHeight="1">
      <c r="B56" s="8"/>
      <c r="C56" s="71"/>
      <c r="D56" s="71"/>
      <c r="F56" t="s">
        <v>59</v>
      </c>
      <c r="G56" s="64">
        <f>+G54+G52</f>
        <v>85500</v>
      </c>
      <c r="H56" s="9"/>
    </row>
    <row r="57" spans="2:8" ht="15" customHeight="1" thickBot="1">
      <c r="B57" s="8" t="s">
        <v>10</v>
      </c>
      <c r="C57" s="72">
        <f>+C55+C51+C49</f>
        <v>575000</v>
      </c>
      <c r="D57" s="72">
        <f>+D55+D51+D49</f>
        <v>597000</v>
      </c>
      <c r="H57" s="9"/>
    </row>
    <row r="58" spans="2:8" ht="15" customHeight="1" thickTop="1">
      <c r="B58" s="8"/>
      <c r="C58" s="71"/>
      <c r="D58" s="71"/>
      <c r="F58" s="1" t="s">
        <v>77</v>
      </c>
      <c r="H58" s="9"/>
    </row>
    <row r="59" spans="2:8" ht="15" customHeight="1">
      <c r="B59" s="8" t="s">
        <v>12</v>
      </c>
      <c r="C59" s="63">
        <f>+C21</f>
        <v>35000</v>
      </c>
      <c r="D59" s="63">
        <f>+D21</f>
        <v>36000</v>
      </c>
      <c r="H59" s="9"/>
    </row>
    <row r="60" spans="2:8" ht="15" customHeight="1">
      <c r="B60" s="8" t="s">
        <v>14</v>
      </c>
      <c r="C60" s="63">
        <f>+C13</f>
        <v>240000</v>
      </c>
      <c r="D60" s="63">
        <f>+D13</f>
        <v>230000</v>
      </c>
      <c r="F60" s="4" t="s">
        <v>78</v>
      </c>
      <c r="G60" s="30">
        <f>+D33/D31</f>
        <v>0.5</v>
      </c>
      <c r="H60" s="9"/>
    </row>
    <row r="61" spans="2:8" ht="15" customHeight="1">
      <c r="B61" s="16" t="s">
        <v>17</v>
      </c>
      <c r="C61" s="74">
        <f>+C23</f>
        <v>50000</v>
      </c>
      <c r="D61" s="74">
        <f>+C61+G34</f>
        <v>51480</v>
      </c>
      <c r="H61" s="9"/>
    </row>
    <row r="62" spans="2:8" ht="15" customHeight="1">
      <c r="B62" s="8" t="s">
        <v>63</v>
      </c>
      <c r="C62" s="63">
        <f>SUM(C59:C61)</f>
        <v>325000</v>
      </c>
      <c r="D62" s="63">
        <f>SUM(D59:D61)</f>
        <v>317480</v>
      </c>
      <c r="F62" s="4" t="s">
        <v>23</v>
      </c>
      <c r="G62" s="31">
        <f>+(AVERAGE(C47:D47)/D31)*365</f>
        <v>49.88333333333333</v>
      </c>
      <c r="H62" s="9"/>
    </row>
    <row r="63" spans="2:8" ht="15" customHeight="1">
      <c r="B63" s="8"/>
      <c r="C63" s="63"/>
      <c r="D63" s="63"/>
      <c r="H63" s="9"/>
    </row>
    <row r="64" spans="2:8" ht="15" customHeight="1">
      <c r="B64" s="8" t="s">
        <v>32</v>
      </c>
      <c r="C64" s="63">
        <f>+C15</f>
        <v>150000</v>
      </c>
      <c r="D64" s="63">
        <f>+D15</f>
        <v>150000</v>
      </c>
      <c r="F64" s="4" t="s">
        <v>62</v>
      </c>
      <c r="G64" s="32">
        <f>+(AVERAGE(C48:D48)/D32)*365</f>
        <v>35.891666666666666</v>
      </c>
      <c r="H64" s="9"/>
    </row>
    <row r="65" spans="2:8" ht="15" customHeight="1">
      <c r="B65" s="8" t="s">
        <v>79</v>
      </c>
      <c r="C65" s="63">
        <f>+C16</f>
        <v>0</v>
      </c>
      <c r="D65" s="63">
        <f>+D16</f>
        <v>0</v>
      </c>
      <c r="H65" s="9"/>
    </row>
    <row r="66" spans="2:8" ht="15" customHeight="1">
      <c r="B66" s="8" t="s">
        <v>15</v>
      </c>
      <c r="C66" s="63">
        <f>+C22</f>
        <v>100000</v>
      </c>
      <c r="D66" s="63">
        <f>+C66+D42</f>
        <v>129520</v>
      </c>
      <c r="F66" s="4" t="s">
        <v>24</v>
      </c>
      <c r="G66" s="30">
        <f>+D42/AVERAGE(C57:D57)</f>
        <v>0.05037542662116041</v>
      </c>
      <c r="H66" s="9"/>
    </row>
    <row r="67" spans="2:8" ht="15" customHeight="1" thickBot="1">
      <c r="B67" s="8" t="s">
        <v>64</v>
      </c>
      <c r="C67" s="68">
        <f>SUM(C64:C66)</f>
        <v>250000</v>
      </c>
      <c r="D67" s="68">
        <f>SUM(D64:D66)</f>
        <v>279520</v>
      </c>
      <c r="G67" s="3"/>
      <c r="H67" s="9"/>
    </row>
    <row r="68" spans="2:8" ht="12.75" thickTop="1">
      <c r="B68" s="8"/>
      <c r="C68" s="63"/>
      <c r="D68" s="63"/>
      <c r="F68" s="4" t="s">
        <v>25</v>
      </c>
      <c r="G68" s="30">
        <f>+D42/AVERAGE(C67:D67)</f>
        <v>0.11149720501586342</v>
      </c>
      <c r="H68" s="9"/>
    </row>
    <row r="69" spans="2:8" ht="12.75" thickBot="1">
      <c r="B69" s="10" t="s">
        <v>65</v>
      </c>
      <c r="C69" s="77">
        <f>+C67+C62</f>
        <v>575000</v>
      </c>
      <c r="D69" s="77">
        <f>+D67+D62</f>
        <v>597000</v>
      </c>
      <c r="E69" s="11"/>
      <c r="F69" s="11"/>
      <c r="G69" s="11"/>
      <c r="H69" s="1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00"/>
  <sheetViews>
    <sheetView zoomScalePageLayoutView="0" workbookViewId="0" topLeftCell="A81">
      <selection activeCell="B87" sqref="B87:D100"/>
    </sheetView>
  </sheetViews>
  <sheetFormatPr defaultColWidth="9.140625" defaultRowHeight="12.75"/>
  <cols>
    <col min="1" max="1" width="3.00390625" style="0" customWidth="1"/>
    <col min="2" max="2" width="32.421875" style="0" customWidth="1"/>
    <col min="3" max="4" width="12.28125" style="0" customWidth="1"/>
    <col min="5" max="5" width="27.421875" style="0" customWidth="1"/>
    <col min="6" max="7" width="12.8515625" style="0" customWidth="1"/>
  </cols>
  <sheetData>
    <row r="1" ht="27.75">
      <c r="B1" s="87" t="s">
        <v>152</v>
      </c>
    </row>
    <row r="2" ht="12.75" thickBot="1"/>
    <row r="3" spans="2:7" ht="15">
      <c r="B3" s="34" t="s">
        <v>80</v>
      </c>
      <c r="C3" s="35"/>
      <c r="D3" s="36"/>
      <c r="E3" s="34" t="s">
        <v>81</v>
      </c>
      <c r="F3" s="35"/>
      <c r="G3" s="36"/>
    </row>
    <row r="4" spans="2:7" ht="12.75">
      <c r="B4" s="37"/>
      <c r="C4" s="78">
        <v>2016</v>
      </c>
      <c r="D4" s="79">
        <v>2017</v>
      </c>
      <c r="E4" s="37"/>
      <c r="F4" s="78">
        <v>2016</v>
      </c>
      <c r="G4" s="79">
        <v>2017</v>
      </c>
    </row>
    <row r="5" spans="2:7" ht="12.75">
      <c r="B5" s="38" t="s">
        <v>6</v>
      </c>
      <c r="C5" s="80"/>
      <c r="D5" s="39"/>
      <c r="E5" s="38" t="s">
        <v>82</v>
      </c>
      <c r="F5" s="80"/>
      <c r="G5" s="39"/>
    </row>
    <row r="6" spans="2:7" ht="12.75">
      <c r="B6" s="40" t="s">
        <v>83</v>
      </c>
      <c r="C6" s="41">
        <v>67500</v>
      </c>
      <c r="D6" s="42">
        <v>86100</v>
      </c>
      <c r="E6" s="40" t="s">
        <v>84</v>
      </c>
      <c r="F6" s="41">
        <v>1200000</v>
      </c>
      <c r="G6" s="42">
        <v>1400000</v>
      </c>
    </row>
    <row r="7" spans="2:7" ht="12.75">
      <c r="B7" s="40" t="s">
        <v>85</v>
      </c>
      <c r="C7" s="41">
        <v>67500</v>
      </c>
      <c r="D7" s="42">
        <v>87000</v>
      </c>
      <c r="E7" s="40" t="s">
        <v>86</v>
      </c>
      <c r="F7" s="41">
        <v>180000</v>
      </c>
      <c r="G7" s="42">
        <v>210000</v>
      </c>
    </row>
    <row r="8" spans="2:7" ht="12.75">
      <c r="B8" s="40" t="s">
        <v>87</v>
      </c>
      <c r="C8" s="41">
        <v>52500</v>
      </c>
      <c r="D8" s="42">
        <v>65000</v>
      </c>
      <c r="E8" s="40" t="s">
        <v>88</v>
      </c>
      <c r="F8" s="43">
        <v>60000</v>
      </c>
      <c r="G8" s="44">
        <v>75000</v>
      </c>
    </row>
    <row r="9" spans="2:7" ht="12.75">
      <c r="B9" s="40" t="s">
        <v>89</v>
      </c>
      <c r="C9" s="43">
        <v>15000</v>
      </c>
      <c r="D9" s="44">
        <v>13000</v>
      </c>
      <c r="E9" s="40" t="s">
        <v>0</v>
      </c>
      <c r="F9" s="45">
        <v>1440000</v>
      </c>
      <c r="G9" s="46">
        <v>1685000</v>
      </c>
    </row>
    <row r="10" spans="2:7" ht="12.75">
      <c r="B10" s="40" t="s">
        <v>8</v>
      </c>
      <c r="C10" s="45">
        <v>202500</v>
      </c>
      <c r="D10" s="46">
        <v>251100</v>
      </c>
      <c r="E10" s="40"/>
      <c r="F10" s="45"/>
      <c r="G10" s="46"/>
    </row>
    <row r="11" spans="2:7" ht="12.75">
      <c r="B11" s="40"/>
      <c r="C11" s="45"/>
      <c r="D11" s="46"/>
      <c r="E11" s="38" t="s">
        <v>90</v>
      </c>
      <c r="F11" s="45"/>
      <c r="G11" s="46"/>
    </row>
    <row r="12" spans="2:7" ht="12.75">
      <c r="B12" s="38" t="s">
        <v>91</v>
      </c>
      <c r="C12" s="45"/>
      <c r="D12" s="46"/>
      <c r="E12" s="40" t="s">
        <v>84</v>
      </c>
      <c r="F12" s="41">
        <v>330000</v>
      </c>
      <c r="G12" s="42">
        <v>405000</v>
      </c>
    </row>
    <row r="13" spans="2:7" ht="12.75">
      <c r="B13" s="40" t="s">
        <v>92</v>
      </c>
      <c r="C13" s="41">
        <v>3750000</v>
      </c>
      <c r="D13" s="46">
        <v>3750000</v>
      </c>
      <c r="E13" s="40" t="s">
        <v>86</v>
      </c>
      <c r="F13" s="41">
        <v>150000</v>
      </c>
      <c r="G13" s="42">
        <v>172500</v>
      </c>
    </row>
    <row r="14" spans="2:7" ht="12.75">
      <c r="B14" s="40" t="s">
        <v>93</v>
      </c>
      <c r="C14" s="41">
        <v>675000</v>
      </c>
      <c r="D14" s="42">
        <v>800000</v>
      </c>
      <c r="E14" s="40" t="s">
        <v>88</v>
      </c>
      <c r="F14" s="43">
        <v>37500</v>
      </c>
      <c r="G14" s="44">
        <v>52500</v>
      </c>
    </row>
    <row r="15" spans="2:7" ht="12.75">
      <c r="B15" s="40" t="s">
        <v>94</v>
      </c>
      <c r="C15" s="43">
        <v>75000</v>
      </c>
      <c r="D15" s="44">
        <v>100000</v>
      </c>
      <c r="E15" s="40" t="s">
        <v>95</v>
      </c>
      <c r="F15" s="45">
        <v>517500</v>
      </c>
      <c r="G15" s="46">
        <v>630000</v>
      </c>
    </row>
    <row r="16" spans="2:7" ht="12.75">
      <c r="B16" s="40" t="s">
        <v>96</v>
      </c>
      <c r="C16" s="45">
        <v>4500000</v>
      </c>
      <c r="D16" s="46">
        <v>4650000</v>
      </c>
      <c r="E16" s="40"/>
      <c r="F16" s="45"/>
      <c r="G16" s="46"/>
    </row>
    <row r="17" spans="2:7" ht="12.75">
      <c r="B17" s="40" t="s">
        <v>97</v>
      </c>
      <c r="C17" s="43">
        <v>-450000</v>
      </c>
      <c r="D17" s="47">
        <v>-550000</v>
      </c>
      <c r="E17" s="40" t="s">
        <v>1</v>
      </c>
      <c r="F17" s="45">
        <v>922500</v>
      </c>
      <c r="G17" s="46">
        <v>1055000</v>
      </c>
    </row>
    <row r="18" spans="2:7" ht="12.75">
      <c r="B18" s="40" t="s">
        <v>98</v>
      </c>
      <c r="C18" s="45">
        <v>4050000</v>
      </c>
      <c r="D18" s="46">
        <v>4100000</v>
      </c>
      <c r="E18" s="40"/>
      <c r="F18" s="45"/>
      <c r="G18" s="46"/>
    </row>
    <row r="19" spans="2:7" ht="12.75">
      <c r="B19" s="40"/>
      <c r="C19" s="45"/>
      <c r="D19" s="46"/>
      <c r="E19" s="38" t="s">
        <v>99</v>
      </c>
      <c r="F19" s="45"/>
      <c r="G19" s="46"/>
    </row>
    <row r="20" spans="2:7" ht="12.75">
      <c r="B20" s="40" t="s">
        <v>100</v>
      </c>
      <c r="C20" s="41">
        <v>300000</v>
      </c>
      <c r="D20" s="42">
        <v>400000</v>
      </c>
      <c r="E20" s="40" t="s">
        <v>101</v>
      </c>
      <c r="F20" s="41">
        <v>217500</v>
      </c>
      <c r="G20" s="42">
        <v>247500</v>
      </c>
    </row>
    <row r="21" spans="2:7" ht="12.75">
      <c r="B21" s="40"/>
      <c r="C21" s="45"/>
      <c r="D21" s="46"/>
      <c r="E21" s="40" t="s">
        <v>102</v>
      </c>
      <c r="F21" s="41">
        <v>112500</v>
      </c>
      <c r="G21" s="42">
        <v>120000</v>
      </c>
    </row>
    <row r="22" spans="2:7" ht="12.75" thickBot="1">
      <c r="B22" s="40" t="s">
        <v>10</v>
      </c>
      <c r="C22" s="48">
        <v>4552500</v>
      </c>
      <c r="D22" s="49">
        <v>4751100</v>
      </c>
      <c r="E22" s="40" t="s">
        <v>103</v>
      </c>
      <c r="F22" s="43">
        <v>15000</v>
      </c>
      <c r="G22" s="44">
        <v>18000</v>
      </c>
    </row>
    <row r="23" spans="2:7" ht="12.75" thickTop="1">
      <c r="B23" s="40"/>
      <c r="C23" s="45"/>
      <c r="D23" s="46"/>
      <c r="E23" s="40" t="s">
        <v>2</v>
      </c>
      <c r="F23" s="45">
        <v>345000</v>
      </c>
      <c r="G23" s="46">
        <v>385500</v>
      </c>
    </row>
    <row r="24" spans="2:7" ht="12.75">
      <c r="B24" s="38" t="s">
        <v>104</v>
      </c>
      <c r="C24" s="45"/>
      <c r="D24" s="46"/>
      <c r="E24" s="40"/>
      <c r="F24" s="50"/>
      <c r="G24" s="47"/>
    </row>
    <row r="25" spans="2:7" ht="12.75">
      <c r="B25" s="40"/>
      <c r="C25" s="45"/>
      <c r="D25" s="46"/>
      <c r="E25" s="38" t="s">
        <v>41</v>
      </c>
      <c r="F25" s="50">
        <v>577500</v>
      </c>
      <c r="G25" s="47">
        <v>669500</v>
      </c>
    </row>
    <row r="26" spans="2:7" ht="12.75">
      <c r="B26" s="38" t="s">
        <v>11</v>
      </c>
      <c r="C26" s="45"/>
      <c r="D26" s="46"/>
      <c r="E26" s="40"/>
      <c r="F26" s="45"/>
      <c r="G26" s="46"/>
    </row>
    <row r="27" spans="2:7" ht="12.75">
      <c r="B27" s="40" t="s">
        <v>105</v>
      </c>
      <c r="C27" s="41">
        <v>52500</v>
      </c>
      <c r="D27" s="42">
        <v>65000</v>
      </c>
      <c r="E27" s="38" t="s">
        <v>16</v>
      </c>
      <c r="F27" s="41">
        <v>90000</v>
      </c>
      <c r="G27" s="42">
        <v>100000</v>
      </c>
    </row>
    <row r="28" spans="2:7" ht="12.75">
      <c r="B28" s="40" t="s">
        <v>106</v>
      </c>
      <c r="C28" s="41">
        <v>18000</v>
      </c>
      <c r="D28" s="42">
        <v>15000</v>
      </c>
      <c r="E28" s="40"/>
      <c r="F28" s="45"/>
      <c r="G28" s="46"/>
    </row>
    <row r="29" spans="2:7" ht="12.75">
      <c r="B29" s="40" t="s">
        <v>107</v>
      </c>
      <c r="C29" s="41">
        <v>15000</v>
      </c>
      <c r="D29" s="42">
        <v>10000</v>
      </c>
      <c r="E29" s="38" t="s">
        <v>45</v>
      </c>
      <c r="F29" s="45">
        <v>487500</v>
      </c>
      <c r="G29" s="46">
        <v>569500</v>
      </c>
    </row>
    <row r="30" spans="2:7" ht="12.75">
      <c r="B30" s="40" t="s">
        <v>108</v>
      </c>
      <c r="C30" s="43">
        <v>30000</v>
      </c>
      <c r="D30" s="44">
        <v>30000</v>
      </c>
      <c r="E30" s="40"/>
      <c r="F30" s="45"/>
      <c r="G30" s="46"/>
    </row>
    <row r="31" spans="2:7" ht="12.75">
      <c r="B31" s="40" t="s">
        <v>13</v>
      </c>
      <c r="C31" s="45">
        <v>115500</v>
      </c>
      <c r="D31" s="46">
        <v>120000</v>
      </c>
      <c r="E31" s="38" t="s">
        <v>3</v>
      </c>
      <c r="F31" s="45">
        <v>144000</v>
      </c>
      <c r="G31" s="46">
        <v>136000</v>
      </c>
    </row>
    <row r="32" spans="2:7" ht="12.75">
      <c r="B32" s="40"/>
      <c r="C32" s="45"/>
      <c r="D32" s="46"/>
      <c r="E32" s="40"/>
      <c r="F32" s="50"/>
      <c r="G32" s="47"/>
    </row>
    <row r="33" spans="2:7" ht="12.75">
      <c r="B33" s="40" t="s">
        <v>109</v>
      </c>
      <c r="C33" s="41">
        <v>1800000</v>
      </c>
      <c r="D33" s="42">
        <v>1700000</v>
      </c>
      <c r="E33" s="40" t="s">
        <v>4</v>
      </c>
      <c r="F33" s="45">
        <v>343500</v>
      </c>
      <c r="G33" s="46">
        <v>433500</v>
      </c>
    </row>
    <row r="34" spans="2:7" ht="12.75">
      <c r="B34" s="40"/>
      <c r="C34" s="45"/>
      <c r="D34" s="46"/>
      <c r="E34" s="40"/>
      <c r="F34" s="45"/>
      <c r="G34" s="46"/>
    </row>
    <row r="35" spans="2:7" ht="12.75">
      <c r="B35" s="40" t="s">
        <v>110</v>
      </c>
      <c r="C35" s="41">
        <v>18000</v>
      </c>
      <c r="D35" s="42">
        <v>22000</v>
      </c>
      <c r="E35" s="38" t="s">
        <v>49</v>
      </c>
      <c r="F35" s="45">
        <v>137400</v>
      </c>
      <c r="G35" s="46">
        <v>173400</v>
      </c>
    </row>
    <row r="36" spans="2:7" ht="12.75">
      <c r="B36" s="40"/>
      <c r="C36" s="50"/>
      <c r="D36" s="47"/>
      <c r="E36" s="40"/>
      <c r="F36" s="45"/>
      <c r="G36" s="46"/>
    </row>
    <row r="37" spans="2:7" ht="12.75" thickBot="1">
      <c r="B37" s="40" t="s">
        <v>111</v>
      </c>
      <c r="C37" s="45">
        <v>1933500</v>
      </c>
      <c r="D37" s="46">
        <v>1842000</v>
      </c>
      <c r="E37" s="40" t="s">
        <v>5</v>
      </c>
      <c r="F37" s="48">
        <v>206100</v>
      </c>
      <c r="G37" s="49">
        <v>260100</v>
      </c>
    </row>
    <row r="38" spans="2:7" ht="12.75" thickTop="1">
      <c r="B38" s="40"/>
      <c r="C38" s="45"/>
      <c r="D38" s="46"/>
      <c r="E38" s="40"/>
      <c r="F38" s="80"/>
      <c r="G38" s="39"/>
    </row>
    <row r="39" spans="2:7" ht="12.75">
      <c r="B39" s="38" t="s">
        <v>112</v>
      </c>
      <c r="C39" s="45"/>
      <c r="D39" s="46"/>
      <c r="E39" s="40"/>
      <c r="F39" s="80"/>
      <c r="G39" s="39"/>
    </row>
    <row r="40" spans="2:7" ht="12.75">
      <c r="B40" s="40" t="s">
        <v>113</v>
      </c>
      <c r="C40" s="41">
        <v>1500000</v>
      </c>
      <c r="D40" s="42">
        <v>1500000</v>
      </c>
      <c r="E40" s="40"/>
      <c r="F40" s="80"/>
      <c r="G40" s="39"/>
    </row>
    <row r="41" spans="2:7" ht="12.75">
      <c r="B41" s="40" t="s">
        <v>114</v>
      </c>
      <c r="C41" s="41">
        <v>0</v>
      </c>
      <c r="D41" s="42">
        <v>30000</v>
      </c>
      <c r="E41" s="40"/>
      <c r="F41" s="80"/>
      <c r="G41" s="39"/>
    </row>
    <row r="42" spans="2:7" ht="12.75">
      <c r="B42" s="40" t="s">
        <v>115</v>
      </c>
      <c r="C42" s="50">
        <v>1119000</v>
      </c>
      <c r="D42" s="47">
        <v>1379100</v>
      </c>
      <c r="E42" s="40"/>
      <c r="F42" s="80"/>
      <c r="G42" s="39"/>
    </row>
    <row r="43" spans="2:7" ht="12.75">
      <c r="B43" s="40" t="s">
        <v>116</v>
      </c>
      <c r="C43" s="45">
        <v>2619000</v>
      </c>
      <c r="D43" s="46">
        <v>2909100</v>
      </c>
      <c r="E43" s="40"/>
      <c r="F43" s="80"/>
      <c r="G43" s="39"/>
    </row>
    <row r="44" spans="2:7" ht="12.75">
      <c r="B44" s="40"/>
      <c r="C44" s="45"/>
      <c r="D44" s="46"/>
      <c r="E44" s="40"/>
      <c r="F44" s="80"/>
      <c r="G44" s="39"/>
    </row>
    <row r="45" spans="2:7" ht="12.75" thickBot="1">
      <c r="B45" s="40" t="s">
        <v>117</v>
      </c>
      <c r="C45" s="48">
        <v>4552500</v>
      </c>
      <c r="D45" s="49">
        <v>4751100</v>
      </c>
      <c r="E45" s="40"/>
      <c r="F45" s="80"/>
      <c r="G45" s="39"/>
    </row>
    <row r="46" spans="2:7" ht="12.75" thickBot="1" thickTop="1">
      <c r="B46" s="51"/>
      <c r="C46" s="52"/>
      <c r="D46" s="53"/>
      <c r="E46" s="51"/>
      <c r="F46" s="54"/>
      <c r="G46" s="55"/>
    </row>
    <row r="49" spans="2:4" ht="15">
      <c r="B49" s="56" t="s">
        <v>118</v>
      </c>
      <c r="C49" s="13"/>
      <c r="D49" s="78">
        <v>2017</v>
      </c>
    </row>
    <row r="50" spans="3:4" ht="12.75">
      <c r="C50" s="2"/>
      <c r="D50" s="2"/>
    </row>
    <row r="51" spans="2:4" ht="27" customHeight="1">
      <c r="B51" t="s">
        <v>5</v>
      </c>
      <c r="C51" s="2"/>
      <c r="D51" s="57">
        <f>+G37</f>
        <v>260100</v>
      </c>
    </row>
    <row r="52" spans="2:4" ht="27" customHeight="1">
      <c r="B52" t="s">
        <v>119</v>
      </c>
      <c r="C52" s="2"/>
      <c r="D52" s="57">
        <f>+G27</f>
        <v>100000</v>
      </c>
    </row>
    <row r="53" spans="2:4" ht="27" customHeight="1">
      <c r="B53" t="s">
        <v>120</v>
      </c>
      <c r="C53" s="2"/>
      <c r="D53" s="57">
        <f>+D35-C35</f>
        <v>4000</v>
      </c>
    </row>
    <row r="54" spans="2:4" ht="27" customHeight="1" thickBot="1">
      <c r="B54" t="s">
        <v>40</v>
      </c>
      <c r="C54" s="2"/>
      <c r="D54" s="58">
        <f>SUM(D51:D53)</f>
        <v>364100</v>
      </c>
    </row>
    <row r="55" spans="3:4" ht="27" customHeight="1" thickTop="1">
      <c r="C55" s="2"/>
      <c r="D55" s="59"/>
    </row>
    <row r="56" spans="2:4" ht="27" customHeight="1">
      <c r="B56" s="1" t="s">
        <v>121</v>
      </c>
      <c r="C56" s="2"/>
      <c r="D56" s="59"/>
    </row>
    <row r="57" spans="2:4" ht="27" customHeight="1">
      <c r="B57" t="s">
        <v>122</v>
      </c>
      <c r="C57" s="2"/>
      <c r="D57" s="57">
        <f>+C7-D7</f>
        <v>-19500</v>
      </c>
    </row>
    <row r="58" spans="2:4" ht="27" customHeight="1">
      <c r="B58" t="s">
        <v>123</v>
      </c>
      <c r="C58" s="2"/>
      <c r="D58" s="57">
        <f>+C8-D8</f>
        <v>-12500</v>
      </c>
    </row>
    <row r="59" spans="2:4" ht="27" customHeight="1">
      <c r="B59" t="s">
        <v>124</v>
      </c>
      <c r="C59" s="2"/>
      <c r="D59" s="57">
        <f>+C9-D9</f>
        <v>2000</v>
      </c>
    </row>
    <row r="60" spans="2:4" ht="27" customHeight="1">
      <c r="B60" t="s">
        <v>125</v>
      </c>
      <c r="C60" s="2"/>
      <c r="D60" s="57">
        <f>+D27-C27</f>
        <v>12500</v>
      </c>
    </row>
    <row r="61" spans="2:4" ht="27" customHeight="1">
      <c r="B61" t="s">
        <v>126</v>
      </c>
      <c r="C61" s="2"/>
      <c r="D61" s="57">
        <f>+D28-C28</f>
        <v>-3000</v>
      </c>
    </row>
    <row r="62" spans="2:4" ht="27" customHeight="1">
      <c r="B62" t="s">
        <v>127</v>
      </c>
      <c r="C62" s="2"/>
      <c r="D62" s="57">
        <f>+D29-C29</f>
        <v>-5000</v>
      </c>
    </row>
    <row r="63" spans="2:4" ht="27" customHeight="1">
      <c r="B63" t="s">
        <v>128</v>
      </c>
      <c r="C63" s="2"/>
      <c r="D63" s="57">
        <f>SUM(D57:D62)</f>
        <v>-25500</v>
      </c>
    </row>
    <row r="64" spans="3:4" ht="27" customHeight="1">
      <c r="C64" s="2"/>
      <c r="D64" s="59"/>
    </row>
    <row r="65" spans="2:4" ht="27" customHeight="1" thickBot="1">
      <c r="B65" t="s">
        <v>18</v>
      </c>
      <c r="C65" s="2"/>
      <c r="D65" s="58">
        <f>+D54+D63</f>
        <v>338600</v>
      </c>
    </row>
    <row r="66" spans="3:4" ht="12.75" customHeight="1" thickTop="1">
      <c r="C66" s="2"/>
      <c r="D66" s="2"/>
    </row>
    <row r="67" spans="2:4" ht="27" customHeight="1">
      <c r="B67" s="1" t="s">
        <v>19</v>
      </c>
      <c r="C67" s="2"/>
      <c r="D67" s="2"/>
    </row>
    <row r="68" spans="2:4" ht="27" customHeight="1">
      <c r="B68" t="s">
        <v>129</v>
      </c>
      <c r="C68" s="2"/>
      <c r="D68" s="57">
        <f>+C16-D16</f>
        <v>-150000</v>
      </c>
    </row>
    <row r="69" spans="2:4" ht="27" customHeight="1">
      <c r="B69" t="s">
        <v>130</v>
      </c>
      <c r="C69" s="2"/>
      <c r="D69" s="57">
        <f>+C20-D20</f>
        <v>-100000</v>
      </c>
    </row>
    <row r="70" spans="2:4" ht="27" customHeight="1">
      <c r="B70" t="s">
        <v>131</v>
      </c>
      <c r="C70" s="2"/>
      <c r="D70" s="57">
        <f>SUM(D68:D69)</f>
        <v>-250000</v>
      </c>
    </row>
    <row r="71" spans="3:4" ht="12.75" customHeight="1">
      <c r="C71" s="2"/>
      <c r="D71" s="59"/>
    </row>
    <row r="72" spans="2:4" ht="27" customHeight="1" thickBot="1">
      <c r="B72" t="s">
        <v>132</v>
      </c>
      <c r="C72" s="2"/>
      <c r="D72" s="58">
        <f>+D65+D70</f>
        <v>88600</v>
      </c>
    </row>
    <row r="73" spans="3:4" ht="13.5" customHeight="1" thickTop="1">
      <c r="C73" s="2"/>
      <c r="D73" s="59"/>
    </row>
    <row r="74" spans="2:4" ht="27" customHeight="1">
      <c r="B74" s="1" t="s">
        <v>133</v>
      </c>
      <c r="C74" s="2"/>
      <c r="D74" s="59"/>
    </row>
    <row r="75" spans="2:4" ht="27" customHeight="1">
      <c r="B75" t="s">
        <v>134</v>
      </c>
      <c r="C75" s="2"/>
      <c r="D75" s="57">
        <f>+D30-C30</f>
        <v>0</v>
      </c>
    </row>
    <row r="76" spans="2:4" ht="27" customHeight="1">
      <c r="B76" t="s">
        <v>135</v>
      </c>
      <c r="C76" s="2"/>
      <c r="D76" s="57">
        <f>+D33-C33</f>
        <v>-100000</v>
      </c>
    </row>
    <row r="77" spans="2:4" ht="27" customHeight="1">
      <c r="B77" t="s">
        <v>136</v>
      </c>
      <c r="C77" s="2"/>
      <c r="D77" s="57">
        <f>+D41-C41</f>
        <v>30000</v>
      </c>
    </row>
    <row r="78" spans="2:4" ht="27" customHeight="1">
      <c r="B78" t="s">
        <v>137</v>
      </c>
      <c r="C78" s="2"/>
      <c r="D78" s="57">
        <f>SUM(D75:D77)</f>
        <v>-70000</v>
      </c>
    </row>
    <row r="79" spans="3:4" ht="27" customHeight="1">
      <c r="C79" s="2"/>
      <c r="D79" s="59"/>
    </row>
    <row r="80" spans="2:4" ht="27" customHeight="1" thickBot="1">
      <c r="B80" s="1" t="s">
        <v>20</v>
      </c>
      <c r="C80" s="2"/>
      <c r="D80" s="58">
        <f>+D72+D78</f>
        <v>18600</v>
      </c>
    </row>
    <row r="81" spans="3:4" ht="12" customHeight="1" thickTop="1">
      <c r="C81" s="2"/>
      <c r="D81" s="59"/>
    </row>
    <row r="82" spans="2:4" ht="27" customHeight="1">
      <c r="B82" t="s">
        <v>21</v>
      </c>
      <c r="C82" s="2"/>
      <c r="D82" s="57">
        <f>+C6</f>
        <v>67500</v>
      </c>
    </row>
    <row r="83" spans="3:4" ht="9.75" customHeight="1">
      <c r="C83" s="2"/>
      <c r="D83" s="59"/>
    </row>
    <row r="84" spans="2:4" ht="27" customHeight="1" thickBot="1">
      <c r="B84" t="s">
        <v>22</v>
      </c>
      <c r="C84" s="2"/>
      <c r="D84" s="58">
        <f>+D80+D82</f>
        <v>86100</v>
      </c>
    </row>
    <row r="85" ht="27" customHeight="1" thickTop="1"/>
    <row r="86" ht="27" customHeight="1"/>
    <row r="87" spans="2:4" ht="27" customHeight="1">
      <c r="B87" t="s">
        <v>138</v>
      </c>
      <c r="C87" s="91">
        <v>2017</v>
      </c>
      <c r="D87" s="91">
        <v>2018</v>
      </c>
    </row>
    <row r="88" ht="9.75" customHeight="1"/>
    <row r="89" spans="2:4" ht="27" customHeight="1">
      <c r="B89" t="s">
        <v>139</v>
      </c>
      <c r="C89" s="33"/>
      <c r="D89" s="81">
        <f>+G9/F9-1</f>
        <v>0.17013888888888884</v>
      </c>
    </row>
    <row r="90" spans="3:4" ht="15.75" customHeight="1">
      <c r="C90" s="1"/>
      <c r="D90" s="82"/>
    </row>
    <row r="91" spans="2:4" ht="27" customHeight="1">
      <c r="B91" t="s">
        <v>140</v>
      </c>
      <c r="C91" s="83">
        <f>+C33/(C33+C43)</f>
        <v>0.4073319755600815</v>
      </c>
      <c r="D91" s="83">
        <f>+D33/(D33+D43)</f>
        <v>0.36883556442689464</v>
      </c>
    </row>
    <row r="92" spans="2:4" ht="27" customHeight="1">
      <c r="B92" t="s">
        <v>141</v>
      </c>
      <c r="C92" s="84">
        <f>+F25/F31</f>
        <v>4.010416666666667</v>
      </c>
      <c r="D92" s="84">
        <f>+G25/G31</f>
        <v>4.922794117647059</v>
      </c>
    </row>
    <row r="93" spans="2:4" ht="27" customHeight="1">
      <c r="B93" t="s">
        <v>142</v>
      </c>
      <c r="C93" s="84">
        <f>+(C33+C30)/F25</f>
        <v>3.168831168831169</v>
      </c>
      <c r="D93" s="84">
        <f>+(D33+D30)/G25</f>
        <v>2.5840179238237493</v>
      </c>
    </row>
    <row r="94" spans="2:4" ht="27" customHeight="1">
      <c r="B94" t="s">
        <v>143</v>
      </c>
      <c r="C94" s="85"/>
      <c r="D94" s="86">
        <f>(AVERAGE(C8:D8)/G15)*365</f>
        <v>34.03769841269841</v>
      </c>
    </row>
    <row r="95" spans="2:4" ht="27" customHeight="1">
      <c r="B95" t="s">
        <v>144</v>
      </c>
      <c r="C95" s="85"/>
      <c r="D95" s="86">
        <f>(AVERAGE(C7:D7)/G9)*365</f>
        <v>16.733679525222552</v>
      </c>
    </row>
    <row r="96" spans="2:4" ht="27" customHeight="1">
      <c r="B96" t="s">
        <v>145</v>
      </c>
      <c r="C96" s="83">
        <f>+F17/F9</f>
        <v>0.640625</v>
      </c>
      <c r="D96" s="83">
        <f>+G17/G9</f>
        <v>0.6261127596439169</v>
      </c>
    </row>
    <row r="97" spans="2:4" ht="27" customHeight="1">
      <c r="B97" t="s">
        <v>146</v>
      </c>
      <c r="C97" s="83">
        <f>+(F6-F12)/F6</f>
        <v>0.725</v>
      </c>
      <c r="D97" s="83">
        <f>+(G6-G12)/G6</f>
        <v>0.7107142857142857</v>
      </c>
    </row>
    <row r="98" spans="2:4" ht="27" customHeight="1">
      <c r="B98" t="s">
        <v>147</v>
      </c>
      <c r="C98" s="83">
        <f>+F25/F9</f>
        <v>0.4010416666666667</v>
      </c>
      <c r="D98" s="83">
        <f>+G25/G9</f>
        <v>0.3973293768545994</v>
      </c>
    </row>
    <row r="99" spans="2:4" ht="27" customHeight="1">
      <c r="B99" t="s">
        <v>148</v>
      </c>
      <c r="C99" s="33"/>
      <c r="D99" s="83">
        <f>+G37/(AVERAGE(C22:D22))</f>
        <v>0.05591383980394686</v>
      </c>
    </row>
    <row r="100" spans="2:4" ht="27" customHeight="1">
      <c r="B100" t="s">
        <v>149</v>
      </c>
      <c r="C100" s="33"/>
      <c r="D100" s="83">
        <f>+G37/(AVERAGE(C43:D43))</f>
        <v>0.09410104737613285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7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1" max="1" width="5.28125" style="0" customWidth="1"/>
    <col min="2" max="2" width="30.57421875" style="0" customWidth="1"/>
    <col min="4" max="5" width="12.7109375" style="0" customWidth="1"/>
    <col min="6" max="6" width="13.140625" style="0" customWidth="1"/>
  </cols>
  <sheetData>
    <row r="1" ht="27.75">
      <c r="B1" s="87" t="s">
        <v>153</v>
      </c>
    </row>
    <row r="2" ht="12.75">
      <c r="B2" s="1"/>
    </row>
    <row r="3" ht="12.75">
      <c r="F3" s="88" t="s">
        <v>151</v>
      </c>
    </row>
    <row r="4" spans="2:6" ht="20.25" customHeight="1">
      <c r="B4" s="89" t="s">
        <v>138</v>
      </c>
      <c r="C4" s="89"/>
      <c r="D4" s="90">
        <v>2018</v>
      </c>
      <c r="E4" s="90">
        <v>2019</v>
      </c>
      <c r="F4" s="90">
        <v>2020</v>
      </c>
    </row>
    <row r="6" spans="2:6" ht="27.75" customHeight="1">
      <c r="B6" t="s">
        <v>139</v>
      </c>
      <c r="D6" s="33"/>
      <c r="E6" s="81"/>
      <c r="F6" s="81"/>
    </row>
    <row r="7" spans="4:6" ht="13.5" customHeight="1">
      <c r="D7" s="1"/>
      <c r="E7" s="82"/>
      <c r="F7" s="82"/>
    </row>
    <row r="8" spans="2:6" ht="18" customHeight="1">
      <c r="B8" t="s">
        <v>140</v>
      </c>
      <c r="D8" s="83"/>
      <c r="E8" s="83"/>
      <c r="F8" s="83"/>
    </row>
    <row r="9" spans="2:6" ht="27.75" customHeight="1">
      <c r="B9" t="s">
        <v>141</v>
      </c>
      <c r="D9" s="84"/>
      <c r="E9" s="84"/>
      <c r="F9" s="84"/>
    </row>
    <row r="10" spans="2:6" ht="27.75" customHeight="1">
      <c r="B10" t="s">
        <v>142</v>
      </c>
      <c r="D10" s="84"/>
      <c r="E10" s="84"/>
      <c r="F10" s="84"/>
    </row>
    <row r="11" spans="2:6" ht="27.75" customHeight="1">
      <c r="B11" t="s">
        <v>143</v>
      </c>
      <c r="D11" s="85"/>
      <c r="E11" s="86"/>
      <c r="F11" s="86"/>
    </row>
    <row r="12" spans="2:6" ht="27.75" customHeight="1">
      <c r="B12" t="s">
        <v>144</v>
      </c>
      <c r="D12" s="85"/>
      <c r="E12" s="86"/>
      <c r="F12" s="86"/>
    </row>
    <row r="13" spans="2:6" ht="27.75" customHeight="1">
      <c r="B13" t="s">
        <v>145</v>
      </c>
      <c r="D13" s="83"/>
      <c r="E13" s="83"/>
      <c r="F13" s="83"/>
    </row>
    <row r="14" spans="2:6" ht="27.75" customHeight="1">
      <c r="B14" t="s">
        <v>146</v>
      </c>
      <c r="D14" s="83"/>
      <c r="E14" s="83"/>
      <c r="F14" s="83"/>
    </row>
    <row r="15" spans="2:6" ht="27.75" customHeight="1">
      <c r="B15" t="s">
        <v>147</v>
      </c>
      <c r="D15" s="83"/>
      <c r="E15" s="83"/>
      <c r="F15" s="83"/>
    </row>
    <row r="16" spans="2:6" ht="27.75" customHeight="1">
      <c r="B16" t="s">
        <v>148</v>
      </c>
      <c r="D16" s="33"/>
      <c r="E16" s="83"/>
      <c r="F16" s="83"/>
    </row>
    <row r="17" spans="2:6" ht="27.75" customHeight="1">
      <c r="B17" t="s">
        <v>149</v>
      </c>
      <c r="D17" s="33"/>
      <c r="E17" s="83"/>
      <c r="F17" s="83"/>
    </row>
    <row r="18" ht="27.75" customHeight="1"/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Chris Droussiotis</cp:lastModifiedBy>
  <cp:lastPrinted>2012-03-29T15:32:11Z</cp:lastPrinted>
  <dcterms:created xsi:type="dcterms:W3CDTF">2003-02-26T02:02:49Z</dcterms:created>
  <dcterms:modified xsi:type="dcterms:W3CDTF">2020-07-28T21:48:54Z</dcterms:modified>
  <cp:category/>
  <cp:version/>
  <cp:contentType/>
  <cp:contentStatus/>
</cp:coreProperties>
</file>