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6" windowHeight="7242" activeTab="0"/>
  </bookViews>
  <sheets>
    <sheet name="Stock Analysis" sheetId="1" r:id="rId1"/>
  </sheets>
  <definedNames>
    <definedName name="_xlnm.Print_Area" localSheetId="0">'Stock Analysis'!$A$1:$O$135</definedName>
  </definedNames>
  <calcPr fullCalcOnLoad="1"/>
</workbook>
</file>

<file path=xl/sharedStrings.xml><?xml version="1.0" encoding="utf-8"?>
<sst xmlns="http://schemas.openxmlformats.org/spreadsheetml/2006/main" count="130" uniqueCount="105">
  <si>
    <t>IRR</t>
  </si>
  <si>
    <t>Excel</t>
  </si>
  <si>
    <t>Boom Growth</t>
  </si>
  <si>
    <t>Normal Growth</t>
  </si>
  <si>
    <t>Recession Growth</t>
  </si>
  <si>
    <t>Scenarios</t>
  </si>
  <si>
    <t>Probability</t>
  </si>
  <si>
    <t>HPR</t>
  </si>
  <si>
    <t>WAHPR</t>
  </si>
  <si>
    <t>High Growth</t>
  </si>
  <si>
    <t>No Growth</t>
  </si>
  <si>
    <t>End-of the yr Price</t>
  </si>
  <si>
    <t>Dividends</t>
  </si>
  <si>
    <t>Current Price=</t>
  </si>
  <si>
    <t>E (r ) =</t>
  </si>
  <si>
    <t>HPR = ( End of the year Price - Current Proce + Div ) / (Current Price)</t>
  </si>
  <si>
    <t>Standard Deviation = Sigma ^ 2</t>
  </si>
  <si>
    <t>Variance</t>
  </si>
  <si>
    <t>Variance = 0.35 * (67.66 - 26.55) ^ 2 + .30 *(31.91 - 26.55) ^ 2 + .35 * (-19.5 - 26.55) ^ 2</t>
  </si>
  <si>
    <t>HPR %</t>
  </si>
  <si>
    <t>St. Dev =</t>
  </si>
  <si>
    <t xml:space="preserve"> St. Dev =</t>
  </si>
  <si>
    <t>Year</t>
  </si>
  <si>
    <t>ROR</t>
  </si>
  <si>
    <t>Deviation to return</t>
  </si>
  <si>
    <t>SQ Deviation</t>
  </si>
  <si>
    <t xml:space="preserve">  Total</t>
  </si>
  <si>
    <t>Observations=</t>
  </si>
  <si>
    <t>n</t>
  </si>
  <si>
    <t>Average =</t>
  </si>
  <si>
    <t>Total ROR / n</t>
  </si>
  <si>
    <t>Variance =</t>
  </si>
  <si>
    <t>1 / (n - 1) * Sq Dev</t>
  </si>
  <si>
    <t>Standard Dev.=</t>
  </si>
  <si>
    <t xml:space="preserve">Total Portfolio = </t>
  </si>
  <si>
    <t>Cash</t>
  </si>
  <si>
    <t>Stocks</t>
  </si>
  <si>
    <t>of total Portfolio</t>
  </si>
  <si>
    <t>of total Stocks</t>
  </si>
  <si>
    <t>S&amp;P 500 Index</t>
  </si>
  <si>
    <t>Fidelity Invest</t>
  </si>
  <si>
    <t>Portfolio Expected Return and Risk</t>
  </si>
  <si>
    <t>+ Optimal Risky Portfolio (P)</t>
  </si>
  <si>
    <t>+ Proportion of the Investment budget (Y) to be allocatedn to it.</t>
  </si>
  <si>
    <t>+ The remaining portion (1-Y) is to be invested is the Risk-free Asset (F)</t>
  </si>
  <si>
    <t>+ The rate on risk-free asset is denoted a rf</t>
  </si>
  <si>
    <t>E(rp) =</t>
  </si>
  <si>
    <t>rf=</t>
  </si>
  <si>
    <t xml:space="preserve">E(rp)-rf = </t>
  </si>
  <si>
    <t>Let's start with two extreme cases</t>
  </si>
  <si>
    <t>1.  if y=1 (all of the portfolio in the risk asset)</t>
  </si>
  <si>
    <t>2.  if y=0 (none of the portfolio in the risk asset)</t>
  </si>
  <si>
    <t>CAL = Capital allocation line</t>
  </si>
  <si>
    <t>E(rp) = 15%</t>
  </si>
  <si>
    <t>P</t>
  </si>
  <si>
    <t>y=.50</t>
  </si>
  <si>
    <t>E(rc) = 11%</t>
  </si>
  <si>
    <t>E(rp) - rf = 8%</t>
  </si>
  <si>
    <t>rf = 7.0%</t>
  </si>
  <si>
    <t>S=8/22</t>
  </si>
  <si>
    <r>
      <t>σ</t>
    </r>
    <r>
      <rPr>
        <b/>
        <sz val="10"/>
        <rFont val="Times New Roman"/>
        <family val="1"/>
      </rPr>
      <t>p= 22%</t>
    </r>
  </si>
  <si>
    <t>E(rc) = 1.5 * 7% + 0.5 * 15% = 11%</t>
  </si>
  <si>
    <t>E(rc) - rf =  y[E(rp)  -  rf]</t>
  </si>
  <si>
    <r>
      <t>σ</t>
    </r>
    <r>
      <rPr>
        <b/>
        <sz val="10"/>
        <rFont val="Times New Roman"/>
        <family val="1"/>
      </rPr>
      <t>c= y</t>
    </r>
    <r>
      <rPr>
        <b/>
        <sz val="14"/>
        <rFont val="Times New Roman"/>
        <family val="1"/>
      </rPr>
      <t>σ</t>
    </r>
    <r>
      <rPr>
        <b/>
        <sz val="10"/>
        <rFont val="Times New Roman"/>
        <family val="1"/>
      </rPr>
      <t>p</t>
    </r>
  </si>
  <si>
    <t>BUYING ON MARGIN</t>
  </si>
  <si>
    <t>One Year (Holding Period) - Assuming No Dividends</t>
  </si>
  <si>
    <t>Per Share</t>
  </si>
  <si>
    <t>Shares</t>
  </si>
  <si>
    <t>Total</t>
  </si>
  <si>
    <t>Margin Borrow</t>
  </si>
  <si>
    <t>Borrow</t>
  </si>
  <si>
    <t>Interest Rate</t>
  </si>
  <si>
    <t>Interest Pmt</t>
  </si>
  <si>
    <t>NW</t>
  </si>
  <si>
    <t>No Margin</t>
  </si>
  <si>
    <t>Buy stock</t>
  </si>
  <si>
    <t>Sell Stock</t>
  </si>
  <si>
    <t xml:space="preserve"> Profit</t>
  </si>
  <si>
    <t>With Margin</t>
  </si>
  <si>
    <t>SHORT SELLING</t>
  </si>
  <si>
    <t>Current Price</t>
  </si>
  <si>
    <t>Borrow shares</t>
  </si>
  <si>
    <t>Cr</t>
  </si>
  <si>
    <t>Buy Shares</t>
  </si>
  <si>
    <t>σp =</t>
  </si>
  <si>
    <t>RETURNS:</t>
  </si>
  <si>
    <t>Arithmetic=</t>
  </si>
  <si>
    <t>Geometric=</t>
  </si>
  <si>
    <t>LECTURE #2</t>
  </si>
  <si>
    <t>LECTURE #3</t>
  </si>
  <si>
    <t>Net CF ($)</t>
  </si>
  <si>
    <t>Dollar Weighted Return</t>
  </si>
  <si>
    <t>1 = + (-0.1 / (1+IRR) + (-0.5 / (1+ IRR) ^2 + (0.8 / (1+ IRR)^3) + (1.0 / (1+IRR)^4</t>
  </si>
  <si>
    <t>EXAMPLE</t>
  </si>
  <si>
    <t>HPR=</t>
  </si>
  <si>
    <t>Cash Income=</t>
  </si>
  <si>
    <t>Initial Price=</t>
  </si>
  <si>
    <t>APR =</t>
  </si>
  <si>
    <t>EAR=</t>
  </si>
  <si>
    <t>PORTFOLIO RISK &amp; RETURNS - SCENARIO ANALYSIS</t>
  </si>
  <si>
    <t>HISTORICAL ANALYSIS</t>
  </si>
  <si>
    <t>Risk</t>
  </si>
  <si>
    <t>Non-Risk</t>
  </si>
  <si>
    <t>+ Actuak risk rate of return by rp on P by E (rp) and Standard Deviation σp</t>
  </si>
  <si>
    <t>σp=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</si>
</sst>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"/>
    <numFmt numFmtId="174" formatCode="0.0000000000"/>
    <numFmt numFmtId="175" formatCode="0.00000000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00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E+00"/>
    <numFmt numFmtId="187" formatCode="0.0000000E+00"/>
    <numFmt numFmtId="188" formatCode="0.00000000E+00"/>
    <numFmt numFmtId="189" formatCode="0.00000E+00"/>
    <numFmt numFmtId="190" formatCode="0.0000E+00"/>
    <numFmt numFmtId="191" formatCode="0.000E+00"/>
    <numFmt numFmtId="192" formatCode="0.0E+00"/>
    <numFmt numFmtId="193" formatCode="0E+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0"/>
      <name val="Arial"/>
      <family val="2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0"/>
      <color indexed="40"/>
      <name val="Arial"/>
      <family val="2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0" fontId="0" fillId="0" borderId="10" xfId="59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0" fontId="0" fillId="33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4" fontId="0" fillId="0" borderId="10" xfId="44" applyFont="1" applyBorder="1" applyAlignment="1">
      <alignment horizontal="center"/>
    </xf>
    <xf numFmtId="43" fontId="3" fillId="33" borderId="10" xfId="42" applyFont="1" applyFill="1" applyBorder="1" applyAlignment="1">
      <alignment horizontal="center" wrapText="1"/>
    </xf>
    <xf numFmtId="43" fontId="3" fillId="0" borderId="10" xfId="42" applyFont="1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59" applyNumberFormat="1" applyFont="1" applyAlignment="1">
      <alignment/>
    </xf>
    <xf numFmtId="43" fontId="0" fillId="0" borderId="10" xfId="42" applyFont="1" applyBorder="1" applyAlignment="1">
      <alignment horizontal="center"/>
    </xf>
    <xf numFmtId="43" fontId="3" fillId="33" borderId="10" xfId="42" applyFont="1" applyFill="1" applyBorder="1" applyAlignment="1">
      <alignment horizontal="center"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3" fillId="33" borderId="11" xfId="42" applyFont="1" applyFill="1" applyBorder="1" applyAlignment="1">
      <alignment/>
    </xf>
    <xf numFmtId="43" fontId="0" fillId="0" borderId="0" xfId="0" applyNumberFormat="1" applyAlignment="1">
      <alignment/>
    </xf>
    <xf numFmtId="10" fontId="0" fillId="33" borderId="11" xfId="59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9" fontId="0" fillId="0" borderId="0" xfId="0" applyNumberFormat="1" applyAlignment="1">
      <alignment/>
    </xf>
    <xf numFmtId="0" fontId="0" fillId="33" borderId="12" xfId="0" applyFill="1" applyBorder="1" applyAlignment="1">
      <alignment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5" fontId="0" fillId="0" borderId="0" xfId="59" applyNumberFormat="1" applyFont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176" fontId="0" fillId="0" borderId="0" xfId="42" applyNumberFormat="1" applyFont="1" applyAlignment="1">
      <alignment/>
    </xf>
    <xf numFmtId="165" fontId="3" fillId="0" borderId="0" xfId="59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10" fontId="3" fillId="0" borderId="0" xfId="59" applyNumberFormat="1" applyFont="1" applyAlignment="1">
      <alignment/>
    </xf>
    <xf numFmtId="9" fontId="0" fillId="0" borderId="0" xfId="59" applyFont="1" applyAlignment="1">
      <alignment horizontal="center"/>
    </xf>
    <xf numFmtId="176" fontId="0" fillId="0" borderId="13" xfId="42" applyNumberFormat="1" applyFont="1" applyBorder="1" applyAlignment="1">
      <alignment/>
    </xf>
    <xf numFmtId="165" fontId="0" fillId="0" borderId="13" xfId="59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 horizontal="right"/>
    </xf>
    <xf numFmtId="0" fontId="7" fillId="34" borderId="14" xfId="0" applyFont="1" applyFill="1" applyBorder="1" applyAlignment="1">
      <alignment horizontal="right"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0" xfId="0" applyFont="1" applyFill="1" applyAlignment="1" quotePrefix="1">
      <alignment/>
    </xf>
    <xf numFmtId="0" fontId="7" fillId="34" borderId="0" xfId="0" applyFont="1" applyFill="1" applyBorder="1" applyAlignment="1" quotePrefix="1">
      <alignment horizontal="right"/>
    </xf>
    <xf numFmtId="0" fontId="7" fillId="34" borderId="19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8" fillId="34" borderId="0" xfId="0" applyFont="1" applyFill="1" applyAlignment="1">
      <alignment horizontal="right"/>
    </xf>
    <xf numFmtId="0" fontId="9" fillId="34" borderId="0" xfId="0" applyFont="1" applyFill="1" applyAlignment="1">
      <alignment horizontal="right"/>
    </xf>
    <xf numFmtId="0" fontId="3" fillId="33" borderId="16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wrapText="1"/>
    </xf>
    <xf numFmtId="0" fontId="0" fillId="0" borderId="13" xfId="0" applyBorder="1" applyAlignment="1">
      <alignment/>
    </xf>
    <xf numFmtId="164" fontId="0" fillId="0" borderId="13" xfId="59" applyNumberFormat="1" applyFont="1" applyBorder="1" applyAlignment="1">
      <alignment/>
    </xf>
    <xf numFmtId="164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0" fontId="10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/>
    </xf>
    <xf numFmtId="165" fontId="3" fillId="0" borderId="22" xfId="59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165" fontId="3" fillId="0" borderId="0" xfId="59" applyNumberFormat="1" applyFont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12" fillId="33" borderId="22" xfId="0" applyFont="1" applyFill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165" fontId="0" fillId="0" borderId="22" xfId="59" applyNumberFormat="1" applyFont="1" applyBorder="1" applyAlignment="1">
      <alignment/>
    </xf>
    <xf numFmtId="0" fontId="12" fillId="0" borderId="21" xfId="0" applyFont="1" applyBorder="1" applyAlignment="1">
      <alignment horizontal="left"/>
    </xf>
    <xf numFmtId="191" fontId="0" fillId="0" borderId="0" xfId="0" applyNumberFormat="1" applyAlignment="1">
      <alignment/>
    </xf>
    <xf numFmtId="176" fontId="53" fillId="0" borderId="0" xfId="42" applyNumberFormat="1" applyFont="1" applyAlignment="1">
      <alignment/>
    </xf>
    <xf numFmtId="0" fontId="53" fillId="0" borderId="0" xfId="0" applyFont="1" applyAlignment="1">
      <alignment/>
    </xf>
    <xf numFmtId="176" fontId="53" fillId="0" borderId="0" xfId="0" applyNumberFormat="1" applyFont="1" applyAlignment="1">
      <alignment/>
    </xf>
    <xf numFmtId="9" fontId="53" fillId="0" borderId="0" xfId="0" applyNumberFormat="1" applyFont="1" applyAlignment="1">
      <alignment/>
    </xf>
    <xf numFmtId="164" fontId="53" fillId="0" borderId="0" xfId="59" applyNumberFormat="1" applyFont="1" applyAlignment="1">
      <alignment/>
    </xf>
    <xf numFmtId="9" fontId="54" fillId="0" borderId="20" xfId="0" applyNumberFormat="1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3" fontId="53" fillId="0" borderId="10" xfId="42" applyFont="1" applyBorder="1" applyAlignment="1">
      <alignment/>
    </xf>
    <xf numFmtId="44" fontId="53" fillId="0" borderId="10" xfId="44" applyFont="1" applyBorder="1" applyAlignment="1">
      <alignment horizontal="center"/>
    </xf>
    <xf numFmtId="9" fontId="53" fillId="0" borderId="1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164" fontId="53" fillId="0" borderId="0" xfId="0" applyNumberFormat="1" applyFont="1" applyAlignment="1">
      <alignment horizontal="center"/>
    </xf>
    <xf numFmtId="176" fontId="56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122</xdr:row>
      <xdr:rowOff>0</xdr:rowOff>
    </xdr:from>
    <xdr:to>
      <xdr:col>5</xdr:col>
      <xdr:colOff>180975</xdr:colOff>
      <xdr:row>125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885950" y="20116800"/>
          <a:ext cx="2371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125</xdr:row>
      <xdr:rowOff>133350</xdr:rowOff>
    </xdr:from>
    <xdr:to>
      <xdr:col>4</xdr:col>
      <xdr:colOff>0</xdr:colOff>
      <xdr:row>125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00" y="207073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123</xdr:row>
      <xdr:rowOff>38100</xdr:rowOff>
    </xdr:from>
    <xdr:to>
      <xdr:col>4</xdr:col>
      <xdr:colOff>466725</xdr:colOff>
      <xdr:row>125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390900" y="20307300"/>
          <a:ext cx="4572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124</xdr:row>
      <xdr:rowOff>76200</xdr:rowOff>
    </xdr:from>
    <xdr:to>
      <xdr:col>2</xdr:col>
      <xdr:colOff>752475</xdr:colOff>
      <xdr:row>124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1895475" y="20497800"/>
          <a:ext cx="73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24</xdr:row>
      <xdr:rowOff>38100</xdr:rowOff>
    </xdr:from>
    <xdr:to>
      <xdr:col>14</xdr:col>
      <xdr:colOff>419100</xdr:colOff>
      <xdr:row>26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591175" y="4162425"/>
          <a:ext cx="47244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Suppose we buy T-Bills maturing in one month for $9,900 (on maturity you collect the Face Value $10,000).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PageLayoutView="0" workbookViewId="0" topLeftCell="A16">
      <selection activeCell="E31" sqref="E31"/>
    </sheetView>
  </sheetViews>
  <sheetFormatPr defaultColWidth="9.140625" defaultRowHeight="12.75"/>
  <cols>
    <col min="1" max="1" width="18.140625" style="0" customWidth="1"/>
    <col min="2" max="2" width="10.00390625" style="0" customWidth="1"/>
    <col min="3" max="3" width="11.57421875" style="0" customWidth="1"/>
    <col min="4" max="4" width="11.00390625" style="0" customWidth="1"/>
    <col min="5" max="5" width="10.421875" style="0" customWidth="1"/>
    <col min="6" max="6" width="11.421875" style="0" customWidth="1"/>
    <col min="7" max="7" width="11.00390625" style="0" customWidth="1"/>
    <col min="8" max="8" width="10.28125" style="0" customWidth="1"/>
    <col min="9" max="9" width="13.421875" style="0" customWidth="1"/>
    <col min="10" max="10" width="8.421875" style="0" customWidth="1"/>
    <col min="11" max="11" width="10.28125" style="0" customWidth="1"/>
    <col min="13" max="13" width="4.140625" style="0" customWidth="1"/>
  </cols>
  <sheetData>
    <row r="1" ht="17.25">
      <c r="A1" s="70" t="s">
        <v>88</v>
      </c>
    </row>
    <row r="2" ht="12">
      <c r="A2" s="28"/>
    </row>
    <row r="3" ht="12">
      <c r="A3" s="28" t="s">
        <v>64</v>
      </c>
    </row>
    <row r="4" ht="12">
      <c r="A4" s="24" t="s">
        <v>65</v>
      </c>
    </row>
    <row r="5" spans="1:14" ht="24">
      <c r="A5" s="61"/>
      <c r="B5" s="61"/>
      <c r="C5" s="61"/>
      <c r="D5" s="61" t="s">
        <v>66</v>
      </c>
      <c r="E5" s="61" t="s">
        <v>67</v>
      </c>
      <c r="F5" s="61" t="s">
        <v>68</v>
      </c>
      <c r="G5" s="61"/>
      <c r="H5" s="61" t="s">
        <v>69</v>
      </c>
      <c r="I5" s="61" t="s">
        <v>70</v>
      </c>
      <c r="J5" s="61" t="s">
        <v>71</v>
      </c>
      <c r="K5" s="61" t="s">
        <v>72</v>
      </c>
      <c r="L5" s="61" t="s">
        <v>73</v>
      </c>
      <c r="M5" s="62"/>
      <c r="N5" s="61" t="s">
        <v>7</v>
      </c>
    </row>
    <row r="6" spans="1:12" ht="12">
      <c r="A6" t="s">
        <v>74</v>
      </c>
      <c r="C6" t="s">
        <v>75</v>
      </c>
      <c r="D6" s="79">
        <v>20</v>
      </c>
      <c r="E6" s="79">
        <v>1000</v>
      </c>
      <c r="F6" s="36">
        <f>+E6*D6</f>
        <v>20000</v>
      </c>
      <c r="G6" s="36"/>
      <c r="H6" s="82">
        <v>0</v>
      </c>
      <c r="I6" s="36">
        <v>0</v>
      </c>
      <c r="J6" s="36"/>
      <c r="K6" s="36"/>
      <c r="L6" s="36">
        <f>+F6-I6</f>
        <v>20000</v>
      </c>
    </row>
    <row r="7" spans="3:12" ht="12">
      <c r="C7" t="s">
        <v>76</v>
      </c>
      <c r="D7" s="79">
        <v>25</v>
      </c>
      <c r="E7" s="79">
        <f>+E6</f>
        <v>1000</v>
      </c>
      <c r="F7" s="36">
        <f>+E7*D7</f>
        <v>25000</v>
      </c>
      <c r="G7" s="36"/>
      <c r="I7" s="36"/>
      <c r="J7" s="36"/>
      <c r="K7" s="36"/>
      <c r="L7" s="36">
        <f>+F7-I7-K7</f>
        <v>25000</v>
      </c>
    </row>
    <row r="8" spans="3:14" ht="12" thickBot="1">
      <c r="C8" t="s">
        <v>77</v>
      </c>
      <c r="D8" s="79"/>
      <c r="E8" s="79"/>
      <c r="F8" s="36">
        <f>+F7-F6</f>
        <v>5000</v>
      </c>
      <c r="G8" s="36"/>
      <c r="I8" s="36"/>
      <c r="J8" s="36"/>
      <c r="K8" s="36"/>
      <c r="L8" s="42">
        <f>+L7-L6</f>
        <v>5000</v>
      </c>
      <c r="M8" s="63"/>
      <c r="N8" s="64">
        <f>+L8/L6</f>
        <v>0.25</v>
      </c>
    </row>
    <row r="9" spans="4:12" ht="12" thickTop="1">
      <c r="D9" s="79"/>
      <c r="E9" s="79"/>
      <c r="F9" s="36"/>
      <c r="G9" s="36"/>
      <c r="I9" s="36"/>
      <c r="J9" s="36"/>
      <c r="K9" s="36"/>
      <c r="L9" s="36"/>
    </row>
    <row r="10" spans="1:12" ht="12">
      <c r="A10" t="s">
        <v>78</v>
      </c>
      <c r="C10" t="s">
        <v>75</v>
      </c>
      <c r="D10" s="79">
        <v>20</v>
      </c>
      <c r="E10" s="79">
        <v>1000</v>
      </c>
      <c r="F10" s="36">
        <f>+E10*D10</f>
        <v>20000</v>
      </c>
      <c r="G10" s="36"/>
      <c r="H10" s="82">
        <v>0.5</v>
      </c>
      <c r="I10" s="36">
        <f>-H10*F10</f>
        <v>-10000</v>
      </c>
      <c r="J10" s="83">
        <v>0.05</v>
      </c>
      <c r="K10" s="36">
        <f>+J10*I10</f>
        <v>-500</v>
      </c>
      <c r="L10" s="36">
        <f>+F10+I10</f>
        <v>10000</v>
      </c>
    </row>
    <row r="11" spans="3:14" ht="12">
      <c r="C11" t="s">
        <v>76</v>
      </c>
      <c r="D11" s="79">
        <v>25</v>
      </c>
      <c r="E11" s="79">
        <f>+E10</f>
        <v>1000</v>
      </c>
      <c r="F11" s="36">
        <f>+E11*D11</f>
        <v>25000</v>
      </c>
      <c r="G11" s="36"/>
      <c r="I11" s="36">
        <f>+I10</f>
        <v>-10000</v>
      </c>
      <c r="J11" s="36"/>
      <c r="K11" s="36">
        <f>+K10</f>
        <v>-500</v>
      </c>
      <c r="L11" s="36">
        <f>+F11+I11+K11</f>
        <v>14500</v>
      </c>
      <c r="N11" s="65">
        <f>+K11/I11</f>
        <v>0.05</v>
      </c>
    </row>
    <row r="12" spans="4:14" ht="12" thickBot="1">
      <c r="D12" s="80"/>
      <c r="E12" s="80"/>
      <c r="F12" s="66">
        <f>+F11-F10</f>
        <v>5000</v>
      </c>
      <c r="I12" s="36"/>
      <c r="J12" s="36"/>
      <c r="K12" s="36"/>
      <c r="L12" s="42">
        <f>+L11-L10</f>
        <v>4500</v>
      </c>
      <c r="M12" s="63"/>
      <c r="N12" s="64">
        <f>+L12/L10</f>
        <v>0.45</v>
      </c>
    </row>
    <row r="13" spans="9:12" ht="12" thickTop="1">
      <c r="I13" s="36"/>
      <c r="J13" s="36"/>
      <c r="K13" s="36"/>
      <c r="L13" s="36"/>
    </row>
    <row r="14" spans="1:12" ht="12">
      <c r="A14" s="24" t="s">
        <v>79</v>
      </c>
      <c r="I14" s="36"/>
      <c r="J14" s="36"/>
      <c r="K14" s="36"/>
      <c r="L14" s="36"/>
    </row>
    <row r="16" spans="1:4" ht="12">
      <c r="A16" s="24" t="s">
        <v>80</v>
      </c>
      <c r="B16" s="24"/>
      <c r="C16" s="24"/>
      <c r="D16" s="24">
        <v>20</v>
      </c>
    </row>
    <row r="17" spans="1:14" ht="24">
      <c r="A17" s="61"/>
      <c r="B17" s="61"/>
      <c r="C17" s="61"/>
      <c r="D17" s="61" t="s">
        <v>66</v>
      </c>
      <c r="E17" s="61" t="s">
        <v>67</v>
      </c>
      <c r="F17" s="61" t="s">
        <v>68</v>
      </c>
      <c r="H17" s="61" t="s">
        <v>69</v>
      </c>
      <c r="I17" s="61" t="s">
        <v>70</v>
      </c>
      <c r="J17" s="61" t="s">
        <v>71</v>
      </c>
      <c r="K17" s="61" t="s">
        <v>72</v>
      </c>
      <c r="L17" s="61" t="s">
        <v>73</v>
      </c>
      <c r="M17" s="62"/>
      <c r="N17" s="61" t="s">
        <v>7</v>
      </c>
    </row>
    <row r="19" spans="3:13" ht="12">
      <c r="C19" t="s">
        <v>81</v>
      </c>
      <c r="D19" s="80">
        <f>+D16</f>
        <v>20</v>
      </c>
      <c r="E19" s="79">
        <v>1000</v>
      </c>
      <c r="F19" s="36">
        <f>E19*D19</f>
        <v>20000</v>
      </c>
      <c r="G19" t="s">
        <v>82</v>
      </c>
      <c r="H19" s="26">
        <v>0</v>
      </c>
      <c r="I19" s="36">
        <v>0</v>
      </c>
      <c r="J19" s="36"/>
      <c r="K19" s="36"/>
      <c r="L19" s="36">
        <f>+F19-I19</f>
        <v>20000</v>
      </c>
      <c r="M19" t="s">
        <v>82</v>
      </c>
    </row>
    <row r="20" spans="3:12" ht="12">
      <c r="C20" t="s">
        <v>83</v>
      </c>
      <c r="D20" s="80">
        <v>15</v>
      </c>
      <c r="E20" s="81">
        <f>+E19</f>
        <v>1000</v>
      </c>
      <c r="F20" s="36">
        <f>+E20*D20</f>
        <v>15000</v>
      </c>
      <c r="I20" s="36"/>
      <c r="J20" s="36"/>
      <c r="K20" s="36"/>
      <c r="L20" s="36">
        <f>+F20-I20-K20</f>
        <v>15000</v>
      </c>
    </row>
    <row r="21" spans="6:14" ht="12" thickBot="1">
      <c r="F21" s="66">
        <f>+F19-F20</f>
        <v>5000</v>
      </c>
      <c r="I21" s="36"/>
      <c r="J21" s="36"/>
      <c r="K21" s="36"/>
      <c r="L21" s="42">
        <f>+L19-L20</f>
        <v>5000</v>
      </c>
      <c r="M21" s="63"/>
      <c r="N21" s="64">
        <f>+L21/L19</f>
        <v>0.25</v>
      </c>
    </row>
    <row r="22" ht="18" thickTop="1">
      <c r="A22" s="70" t="s">
        <v>89</v>
      </c>
    </row>
    <row r="23" ht="12">
      <c r="A23" s="24"/>
    </row>
    <row r="24" spans="1:8" ht="12">
      <c r="A24" s="28" t="s">
        <v>85</v>
      </c>
      <c r="H24" s="24" t="s">
        <v>93</v>
      </c>
    </row>
    <row r="25" ht="18" thickBot="1">
      <c r="H25" s="44"/>
    </row>
    <row r="26" spans="1:6" ht="15" thickBot="1">
      <c r="A26" s="73"/>
      <c r="B26" s="74">
        <v>0</v>
      </c>
      <c r="C26" s="74">
        <v>1</v>
      </c>
      <c r="D26" s="74">
        <v>2</v>
      </c>
      <c r="E26" s="74">
        <v>3</v>
      </c>
      <c r="F26" s="74">
        <v>4</v>
      </c>
    </row>
    <row r="27" spans="1:6" ht="15" thickBot="1">
      <c r="A27" s="75" t="s">
        <v>19</v>
      </c>
      <c r="B27" s="67"/>
      <c r="C27" s="84">
        <v>0.1</v>
      </c>
      <c r="D27" s="84">
        <v>0.25</v>
      </c>
      <c r="E27" s="84">
        <v>-0.2</v>
      </c>
      <c r="F27" s="84">
        <v>0.25</v>
      </c>
    </row>
    <row r="28" spans="8:9" ht="12" thickBot="1">
      <c r="H28" t="s">
        <v>95</v>
      </c>
      <c r="I28" s="80">
        <v>100</v>
      </c>
    </row>
    <row r="29" spans="1:9" ht="15.75" customHeight="1" thickBot="1">
      <c r="A29" s="68" t="s">
        <v>86</v>
      </c>
      <c r="B29" s="69">
        <f>SUM(C27:F27)/4</f>
        <v>0.09999999999999999</v>
      </c>
      <c r="H29" t="s">
        <v>96</v>
      </c>
      <c r="I29" s="80">
        <v>9900</v>
      </c>
    </row>
    <row r="30" spans="1:2" ht="12" thickBot="1">
      <c r="A30" s="24"/>
      <c r="B30" s="24"/>
    </row>
    <row r="31" spans="1:2" ht="18" customHeight="1" thickBot="1">
      <c r="A31" s="68" t="s">
        <v>87</v>
      </c>
      <c r="B31" s="69">
        <f>((1+C27)*(1+D27)*(1+E27)*(1+F27))^(1/4)-1</f>
        <v>0.08286838533399687</v>
      </c>
    </row>
    <row r="32" spans="1:10" ht="18" customHeight="1" thickBot="1">
      <c r="A32" s="71"/>
      <c r="B32" s="72"/>
      <c r="H32" s="68" t="s">
        <v>94</v>
      </c>
      <c r="I32" s="76">
        <f>+I28/I29</f>
        <v>0.010101010101010102</v>
      </c>
      <c r="J32" s="19"/>
    </row>
    <row r="33" ht="12" thickBot="1">
      <c r="A33" s="24" t="s">
        <v>91</v>
      </c>
    </row>
    <row r="34" spans="1:9" ht="15" thickBot="1">
      <c r="A34" s="73"/>
      <c r="B34" s="74">
        <v>0</v>
      </c>
      <c r="C34" s="74">
        <v>1</v>
      </c>
      <c r="D34" s="74">
        <v>2</v>
      </c>
      <c r="E34" s="74">
        <v>3</v>
      </c>
      <c r="F34" s="74">
        <v>4</v>
      </c>
      <c r="H34" s="68" t="s">
        <v>97</v>
      </c>
      <c r="I34" s="76">
        <f>+I32*12</f>
        <v>0.12121212121212122</v>
      </c>
    </row>
    <row r="35" spans="1:6" ht="15" thickBot="1">
      <c r="A35" s="75" t="s">
        <v>90</v>
      </c>
      <c r="B35" s="85">
        <v>-1</v>
      </c>
      <c r="C35" s="85">
        <v>-0.1</v>
      </c>
      <c r="D35" s="85">
        <v>-0.5</v>
      </c>
      <c r="E35" s="85">
        <v>0.8</v>
      </c>
      <c r="F35" s="85">
        <v>1</v>
      </c>
    </row>
    <row r="36" spans="8:9" ht="15" thickBot="1">
      <c r="H36" s="77" t="s">
        <v>98</v>
      </c>
      <c r="I36" s="76">
        <f>+((I32*100)^12)-1</f>
        <v>0.128178099501971</v>
      </c>
    </row>
    <row r="37" spans="1:9" ht="15">
      <c r="A37" s="92" t="s">
        <v>92</v>
      </c>
      <c r="I37" s="78"/>
    </row>
    <row r="39" ht="12">
      <c r="A39" s="24" t="s">
        <v>1</v>
      </c>
    </row>
    <row r="40" spans="1:6" ht="12">
      <c r="A40" s="9" t="s">
        <v>0</v>
      </c>
      <c r="B40" s="9">
        <v>0</v>
      </c>
      <c r="C40" s="9">
        <v>1</v>
      </c>
      <c r="D40" s="9">
        <v>2</v>
      </c>
      <c r="E40" s="9">
        <v>3</v>
      </c>
      <c r="F40" s="9">
        <v>4</v>
      </c>
    </row>
    <row r="41" spans="1:6" ht="12">
      <c r="A41" s="3">
        <f>IRR(B41:F41)</f>
        <v>0.04174425639940815</v>
      </c>
      <c r="B41" s="87">
        <v>-1</v>
      </c>
      <c r="C41" s="87">
        <v>-0.1</v>
      </c>
      <c r="D41" s="87">
        <v>-0.5</v>
      </c>
      <c r="E41" s="87">
        <v>0.8</v>
      </c>
      <c r="F41" s="87">
        <v>1</v>
      </c>
    </row>
    <row r="42" ht="12">
      <c r="A42" s="1"/>
    </row>
    <row r="44" ht="12">
      <c r="A44" s="28" t="s">
        <v>99</v>
      </c>
    </row>
    <row r="46" spans="1:7" ht="12">
      <c r="A46" s="8"/>
      <c r="B46" s="9" t="s">
        <v>5</v>
      </c>
      <c r="C46" s="9" t="s">
        <v>6</v>
      </c>
      <c r="D46" s="9" t="s">
        <v>7</v>
      </c>
      <c r="E46" s="9" t="s">
        <v>8</v>
      </c>
      <c r="F46" s="10" t="s">
        <v>17</v>
      </c>
      <c r="G46" s="2"/>
    </row>
    <row r="47" spans="1:7" ht="12">
      <c r="A47" s="4" t="s">
        <v>2</v>
      </c>
      <c r="B47" s="86">
        <v>1</v>
      </c>
      <c r="C47" s="86">
        <v>0.25</v>
      </c>
      <c r="D47" s="91">
        <v>0.44</v>
      </c>
      <c r="E47" s="5">
        <f>+C47*D47</f>
        <v>0.11</v>
      </c>
      <c r="F47" s="18">
        <f>+C47*(D47-$E$50)^2*10000</f>
        <v>225.00000000000006</v>
      </c>
      <c r="G47" s="2"/>
    </row>
    <row r="48" spans="1:7" ht="12">
      <c r="A48" s="4" t="s">
        <v>3</v>
      </c>
      <c r="B48" s="86">
        <v>2</v>
      </c>
      <c r="C48" s="86">
        <v>0.5</v>
      </c>
      <c r="D48" s="91">
        <v>0.14</v>
      </c>
      <c r="E48" s="5">
        <f>+C48*D48</f>
        <v>0.07</v>
      </c>
      <c r="F48" s="18">
        <f>+C48*(D48-$E$50)^2*10000</f>
        <v>3.851859888774472E-30</v>
      </c>
      <c r="G48" s="2"/>
    </row>
    <row r="49" spans="1:7" ht="12">
      <c r="A49" s="4" t="s">
        <v>4</v>
      </c>
      <c r="B49" s="86">
        <v>3</v>
      </c>
      <c r="C49" s="86">
        <v>0.25</v>
      </c>
      <c r="D49" s="91">
        <v>-0.16</v>
      </c>
      <c r="E49" s="5">
        <f>+C49*D49</f>
        <v>-0.04</v>
      </c>
      <c r="F49" s="18">
        <f>+C49*(D49-$E$50)^2*10000</f>
        <v>225</v>
      </c>
      <c r="G49" s="2"/>
    </row>
    <row r="50" spans="5:6" ht="12" thickBot="1">
      <c r="E50" s="7">
        <f>SUM(E47:E49)</f>
        <v>0.13999999999999999</v>
      </c>
      <c r="F50" s="21">
        <f>SUM(F47:F49)</f>
        <v>450.00000000000006</v>
      </c>
    </row>
    <row r="51" spans="5:6" ht="12" thickBot="1">
      <c r="E51" s="14" t="s">
        <v>20</v>
      </c>
      <c r="F51" s="22">
        <f>SQRT(F50)/100</f>
        <v>0.21213203435596426</v>
      </c>
    </row>
    <row r="53" spans="1:2" ht="12">
      <c r="A53" s="6" t="s">
        <v>13</v>
      </c>
      <c r="B53" s="13">
        <v>23.5</v>
      </c>
    </row>
    <row r="54" spans="1:8" ht="36.75">
      <c r="A54" s="8"/>
      <c r="B54" s="12" t="s">
        <v>5</v>
      </c>
      <c r="C54" s="10" t="s">
        <v>6</v>
      </c>
      <c r="D54" s="10" t="s">
        <v>11</v>
      </c>
      <c r="E54" s="10" t="s">
        <v>12</v>
      </c>
      <c r="F54" s="10" t="s">
        <v>19</v>
      </c>
      <c r="G54" s="10" t="s">
        <v>8</v>
      </c>
      <c r="H54" s="10" t="s">
        <v>17</v>
      </c>
    </row>
    <row r="55" spans="1:21" ht="12">
      <c r="A55" s="4" t="s">
        <v>9</v>
      </c>
      <c r="B55" s="86">
        <v>1</v>
      </c>
      <c r="C55" s="89">
        <v>0.35</v>
      </c>
      <c r="D55" s="90">
        <v>35</v>
      </c>
      <c r="E55" s="90">
        <v>4.4</v>
      </c>
      <c r="F55" s="16">
        <f>+(D55-$B$53+E55)/$B$53*100</f>
        <v>67.65957446808511</v>
      </c>
      <c r="G55" s="16">
        <f>+C55*F55</f>
        <v>23.680851063829788</v>
      </c>
      <c r="H55" s="18">
        <f>+C55*(F55-$G$60)^2</f>
        <v>591.4071525577183</v>
      </c>
      <c r="P55" s="23">
        <f>IRR(Q55:U55)</f>
        <v>0.04174425639940815</v>
      </c>
      <c r="Q55" s="11">
        <v>-1</v>
      </c>
      <c r="R55" s="11">
        <v>-0.1</v>
      </c>
      <c r="S55" s="11">
        <v>-0.5</v>
      </c>
      <c r="T55" s="11">
        <v>0.8</v>
      </c>
      <c r="U55" s="11">
        <v>1</v>
      </c>
    </row>
    <row r="56" spans="1:8" ht="12">
      <c r="A56" s="4" t="s">
        <v>3</v>
      </c>
      <c r="B56" s="86">
        <v>2</v>
      </c>
      <c r="C56" s="89">
        <v>0.3</v>
      </c>
      <c r="D56" s="90">
        <v>27</v>
      </c>
      <c r="E56" s="90">
        <v>4</v>
      </c>
      <c r="F56" s="16">
        <f>+(D56-$B$53+E56)/$B$53*100</f>
        <v>31.914893617021278</v>
      </c>
      <c r="G56" s="16">
        <f>+C56*F56</f>
        <v>9.574468085106384</v>
      </c>
      <c r="H56" s="18">
        <f>+C56*(F56-$G$60)^2</f>
        <v>8.624354911724756</v>
      </c>
    </row>
    <row r="57" spans="1:8" ht="12">
      <c r="A57" s="4" t="s">
        <v>10</v>
      </c>
      <c r="B57" s="86">
        <v>3</v>
      </c>
      <c r="C57" s="89">
        <v>0.35</v>
      </c>
      <c r="D57" s="90">
        <v>15</v>
      </c>
      <c r="E57" s="90">
        <v>4</v>
      </c>
      <c r="F57" s="16">
        <f>+(D57-$B$53+E57)/$B$53*100</f>
        <v>-19.148936170212767</v>
      </c>
      <c r="G57" s="16">
        <f>+C57*F57</f>
        <v>-6.702127659574468</v>
      </c>
      <c r="H57" s="18">
        <f>+C57*(F57-$G$60)^2</f>
        <v>731.0395654142147</v>
      </c>
    </row>
    <row r="58" ht="12">
      <c r="H58" s="19"/>
    </row>
    <row r="59" ht="12">
      <c r="H59" s="19"/>
    </row>
    <row r="60" spans="6:8" ht="12">
      <c r="F60" s="14" t="s">
        <v>14</v>
      </c>
      <c r="G60" s="17">
        <f>SUM(G55:G57)</f>
        <v>26.553191489361705</v>
      </c>
      <c r="H60" s="19">
        <f>SUM(H55:H57)</f>
        <v>1331.0710728836577</v>
      </c>
    </row>
    <row r="61" spans="1:8" ht="12" thickBot="1">
      <c r="A61" t="s">
        <v>15</v>
      </c>
      <c r="H61" s="15"/>
    </row>
    <row r="62" spans="7:8" ht="12" thickBot="1">
      <c r="G62" t="s">
        <v>21</v>
      </c>
      <c r="H62" s="20">
        <f>SQRT(H60)</f>
        <v>36.48384673912083</v>
      </c>
    </row>
    <row r="63" ht="12">
      <c r="A63" t="s">
        <v>16</v>
      </c>
    </row>
    <row r="65" ht="12">
      <c r="A65" t="s">
        <v>18</v>
      </c>
    </row>
    <row r="68" ht="12" customHeight="1">
      <c r="A68" s="28" t="s">
        <v>100</v>
      </c>
    </row>
    <row r="69" spans="1:4" ht="24.75" thickBot="1">
      <c r="A69" s="29" t="s">
        <v>22</v>
      </c>
      <c r="B69" s="29" t="s">
        <v>23</v>
      </c>
      <c r="C69" s="30" t="s">
        <v>24</v>
      </c>
      <c r="D69" s="30" t="s">
        <v>25</v>
      </c>
    </row>
    <row r="70" spans="1:4" ht="12" thickTop="1">
      <c r="A70" s="2">
        <v>1</v>
      </c>
      <c r="B70" s="93">
        <v>0.169</v>
      </c>
      <c r="C70" s="31">
        <f>+B70-$B$78</f>
        <v>0.0022000000000000353</v>
      </c>
      <c r="D70" s="32">
        <f>+C70^2</f>
        <v>4.840000000000155E-06</v>
      </c>
    </row>
    <row r="71" spans="1:4" ht="12">
      <c r="A71" s="2">
        <v>2</v>
      </c>
      <c r="B71" s="93">
        <v>0.313</v>
      </c>
      <c r="C71" s="31">
        <f>+B71-$B$78</f>
        <v>0.14620000000000002</v>
      </c>
      <c r="D71" s="32">
        <f>+C71^2</f>
        <v>0.02137444000000001</v>
      </c>
    </row>
    <row r="72" spans="1:4" ht="12">
      <c r="A72" s="2">
        <v>3</v>
      </c>
      <c r="B72" s="93">
        <v>-0.032</v>
      </c>
      <c r="C72" s="31">
        <f>+B72-$B$78</f>
        <v>-0.19879999999999998</v>
      </c>
      <c r="D72" s="32">
        <f>+C72^2</f>
        <v>0.03952143999999999</v>
      </c>
    </row>
    <row r="73" spans="1:4" ht="12">
      <c r="A73" s="2">
        <v>4</v>
      </c>
      <c r="B73" s="93">
        <v>0.307</v>
      </c>
      <c r="C73" s="31">
        <f>+B73-$B$78</f>
        <v>0.14020000000000002</v>
      </c>
      <c r="D73" s="32">
        <f>+C73^2</f>
        <v>0.019656040000000007</v>
      </c>
    </row>
    <row r="74" spans="1:4" ht="12">
      <c r="A74" s="2">
        <v>5</v>
      </c>
      <c r="B74" s="93">
        <v>0.077</v>
      </c>
      <c r="C74" s="31">
        <f>+B74-$B$78</f>
        <v>-0.08979999999999998</v>
      </c>
      <c r="D74" s="32">
        <f>+C74^2</f>
        <v>0.008064039999999996</v>
      </c>
    </row>
    <row r="75" spans="1:4" ht="12" thickBot="1">
      <c r="A75" s="2" t="s">
        <v>26</v>
      </c>
      <c r="B75" s="33">
        <f>SUM(B70:B74)</f>
        <v>0.8339999999999999</v>
      </c>
      <c r="C75" s="2"/>
      <c r="D75" s="34">
        <f>SUM(D70:D74)</f>
        <v>0.0886208</v>
      </c>
    </row>
    <row r="76" ht="12" thickTop="1">
      <c r="B76" s="35"/>
    </row>
    <row r="77" spans="1:3" ht="12">
      <c r="A77" t="s">
        <v>27</v>
      </c>
      <c r="B77" s="36">
        <f>COUNT(B70:B74)</f>
        <v>5</v>
      </c>
      <c r="C77" s="2" t="s">
        <v>28</v>
      </c>
    </row>
    <row r="78" spans="1:3" ht="12">
      <c r="A78" s="24" t="s">
        <v>29</v>
      </c>
      <c r="B78" s="37">
        <f>+B75/B77</f>
        <v>0.16679999999999998</v>
      </c>
      <c r="C78" s="2" t="s">
        <v>30</v>
      </c>
    </row>
    <row r="79" spans="1:4" ht="12">
      <c r="A79" t="s">
        <v>31</v>
      </c>
      <c r="B79" s="15">
        <f>(1/(B77-1))*D75</f>
        <v>0.0221552</v>
      </c>
      <c r="C79" s="38" t="s">
        <v>32</v>
      </c>
      <c r="D79" s="39"/>
    </row>
    <row r="80" spans="1:2" ht="12">
      <c r="A80" s="24" t="s">
        <v>33</v>
      </c>
      <c r="B80" s="40">
        <f>+B79^(0.5)</f>
        <v>0.14884622937783812</v>
      </c>
    </row>
    <row r="81" spans="1:13" ht="12" thickBo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3" spans="1:2" ht="12">
      <c r="A83" s="24" t="s">
        <v>34</v>
      </c>
      <c r="B83" s="94">
        <v>300000</v>
      </c>
    </row>
    <row r="84" ht="12">
      <c r="B84" s="36"/>
    </row>
    <row r="85" spans="1:4" ht="12">
      <c r="A85" t="s">
        <v>35</v>
      </c>
      <c r="B85" s="79">
        <v>90000</v>
      </c>
      <c r="C85" s="41">
        <f>+B85/$B$83</f>
        <v>0.3</v>
      </c>
      <c r="D85" s="88" t="s">
        <v>102</v>
      </c>
    </row>
    <row r="86" spans="1:4" ht="12">
      <c r="A86" t="s">
        <v>36</v>
      </c>
      <c r="B86" s="79">
        <v>210000</v>
      </c>
      <c r="C86" s="41">
        <f>+B86/$B$83</f>
        <v>0.7</v>
      </c>
      <c r="D86" s="88" t="s">
        <v>101</v>
      </c>
    </row>
    <row r="87" spans="1:2" ht="12" thickBot="1">
      <c r="A87" t="s">
        <v>26</v>
      </c>
      <c r="B87" s="42">
        <f>+B86+B85</f>
        <v>300000</v>
      </c>
    </row>
    <row r="88" ht="12" thickTop="1">
      <c r="B88" s="36"/>
    </row>
    <row r="89" spans="1:4" ht="12" thickBot="1">
      <c r="A89" t="s">
        <v>36</v>
      </c>
      <c r="B89" s="36"/>
      <c r="C89" s="27" t="s">
        <v>37</v>
      </c>
      <c r="D89" s="27" t="s">
        <v>38</v>
      </c>
    </row>
    <row r="90" spans="1:4" ht="12">
      <c r="A90" t="s">
        <v>39</v>
      </c>
      <c r="B90" s="79">
        <v>113400</v>
      </c>
      <c r="C90" s="32">
        <f>+B90/$B$94</f>
        <v>0.378</v>
      </c>
      <c r="D90" s="32">
        <f>+B90/$B$92</f>
        <v>0.54</v>
      </c>
    </row>
    <row r="91" spans="1:4" ht="12">
      <c r="A91" t="s">
        <v>40</v>
      </c>
      <c r="B91" s="79">
        <v>96600</v>
      </c>
      <c r="C91" s="32">
        <f>+B91/$B$94</f>
        <v>0.322</v>
      </c>
      <c r="D91" s="32">
        <f>+B91/$B$92</f>
        <v>0.46</v>
      </c>
    </row>
    <row r="92" spans="2:4" ht="12" thickBot="1">
      <c r="B92" s="42">
        <f>+B91+B90</f>
        <v>210000</v>
      </c>
      <c r="C92" s="43">
        <f>+B92/$B$94</f>
        <v>0.7</v>
      </c>
      <c r="D92" s="43">
        <f>+B92/B86</f>
        <v>1</v>
      </c>
    </row>
    <row r="93" spans="1:3" ht="12" thickTop="1">
      <c r="A93" t="s">
        <v>35</v>
      </c>
      <c r="B93" s="36">
        <f>+B85</f>
        <v>90000</v>
      </c>
      <c r="C93" s="32">
        <f>+B93/$B$94</f>
        <v>0.3</v>
      </c>
    </row>
    <row r="94" spans="2:3" ht="12">
      <c r="B94" s="36">
        <f>+B93+B92</f>
        <v>300000</v>
      </c>
      <c r="C94" s="32">
        <f>+B94/$B$94</f>
        <v>1</v>
      </c>
    </row>
    <row r="95" ht="12">
      <c r="B95" s="36"/>
    </row>
    <row r="96" spans="1:8" ht="12">
      <c r="A96" s="28" t="s">
        <v>41</v>
      </c>
      <c r="B96" s="95"/>
      <c r="C96" s="88"/>
      <c r="D96" s="88"/>
      <c r="E96" s="88"/>
      <c r="F96" s="45"/>
      <c r="G96" s="45"/>
      <c r="H96" s="45"/>
    </row>
    <row r="97" spans="1:8" ht="12">
      <c r="A97" s="88"/>
      <c r="B97" s="95"/>
      <c r="C97" s="88"/>
      <c r="D97" s="88"/>
      <c r="E97" s="88"/>
      <c r="F97" s="45"/>
      <c r="G97" s="45"/>
      <c r="H97" s="45"/>
    </row>
    <row r="98" spans="1:8" ht="12">
      <c r="A98" s="96" t="s">
        <v>42</v>
      </c>
      <c r="B98" s="95"/>
      <c r="C98" s="88"/>
      <c r="D98" s="88"/>
      <c r="E98" s="88"/>
      <c r="F98" s="45"/>
      <c r="G98" s="45"/>
      <c r="H98" s="45"/>
    </row>
    <row r="99" spans="1:8" ht="12">
      <c r="A99" s="96" t="s">
        <v>43</v>
      </c>
      <c r="B99" s="95"/>
      <c r="C99" s="88"/>
      <c r="D99" s="88"/>
      <c r="E99" s="88"/>
      <c r="F99" s="45"/>
      <c r="G99" s="45"/>
      <c r="H99" s="45"/>
    </row>
    <row r="100" spans="1:8" ht="12">
      <c r="A100" s="96" t="s">
        <v>44</v>
      </c>
      <c r="B100" s="95"/>
      <c r="C100" s="88"/>
      <c r="D100" s="88"/>
      <c r="E100" s="88"/>
      <c r="F100" s="45"/>
      <c r="G100" s="45"/>
      <c r="H100" s="45"/>
    </row>
    <row r="101" spans="1:8" ht="12">
      <c r="A101" s="96" t="s">
        <v>103</v>
      </c>
      <c r="B101" s="88"/>
      <c r="C101" s="88"/>
      <c r="D101" s="88"/>
      <c r="E101" s="88"/>
      <c r="F101" s="45"/>
      <c r="G101" s="45"/>
      <c r="H101" s="45"/>
    </row>
    <row r="102" spans="1:8" ht="12">
      <c r="A102" s="96" t="s">
        <v>45</v>
      </c>
      <c r="B102" s="88"/>
      <c r="C102" s="88"/>
      <c r="D102" s="88"/>
      <c r="E102" s="88"/>
      <c r="F102" s="45"/>
      <c r="G102" s="45"/>
      <c r="H102" s="45"/>
    </row>
    <row r="103" spans="1:8" ht="12">
      <c r="A103" s="88"/>
      <c r="B103" s="88"/>
      <c r="C103" s="88"/>
      <c r="D103" s="88"/>
      <c r="E103" s="88"/>
      <c r="F103" s="45"/>
      <c r="G103" s="45"/>
      <c r="H103" s="45"/>
    </row>
    <row r="104" spans="1:8" ht="12">
      <c r="A104" s="97" t="s">
        <v>46</v>
      </c>
      <c r="B104" s="82">
        <v>0.15</v>
      </c>
      <c r="C104" s="88"/>
      <c r="D104" s="88"/>
      <c r="E104" s="88"/>
      <c r="F104" s="45"/>
      <c r="G104" s="45"/>
      <c r="H104" s="45"/>
    </row>
    <row r="105" spans="1:8" ht="12">
      <c r="A105" s="97" t="s">
        <v>84</v>
      </c>
      <c r="B105" s="82">
        <v>0.22</v>
      </c>
      <c r="C105" s="88"/>
      <c r="D105" s="88"/>
      <c r="E105" s="88"/>
      <c r="F105" s="45"/>
      <c r="G105" s="45"/>
      <c r="H105" s="45"/>
    </row>
    <row r="106" spans="1:8" ht="12">
      <c r="A106" s="97" t="s">
        <v>47</v>
      </c>
      <c r="B106" s="82">
        <v>0.07</v>
      </c>
      <c r="C106" s="88"/>
      <c r="D106" s="88"/>
      <c r="E106" s="88"/>
      <c r="F106" s="45"/>
      <c r="G106" s="45"/>
      <c r="H106" s="45"/>
    </row>
    <row r="107" spans="1:8" ht="12">
      <c r="A107" s="97"/>
      <c r="B107" s="88"/>
      <c r="C107" s="88"/>
      <c r="D107" s="88"/>
      <c r="E107" s="88"/>
      <c r="F107" s="45"/>
      <c r="G107" s="45"/>
      <c r="H107" s="45"/>
    </row>
    <row r="108" spans="1:8" ht="12">
      <c r="A108" s="98" t="s">
        <v>48</v>
      </c>
      <c r="B108" s="99">
        <f>+B104-B106</f>
        <v>0.07999999999999999</v>
      </c>
      <c r="C108" s="88"/>
      <c r="D108" s="88"/>
      <c r="E108" s="88"/>
      <c r="F108" s="45"/>
      <c r="G108" s="45"/>
      <c r="H108" s="45"/>
    </row>
    <row r="109" spans="1:8" ht="12">
      <c r="A109" s="97"/>
      <c r="B109" s="88"/>
      <c r="C109" s="88"/>
      <c r="D109" s="88"/>
      <c r="E109" s="88"/>
      <c r="F109" s="45"/>
      <c r="G109" s="45"/>
      <c r="H109" s="45"/>
    </row>
    <row r="110" spans="1:8" ht="12">
      <c r="A110" s="100" t="s">
        <v>49</v>
      </c>
      <c r="B110" s="88"/>
      <c r="C110" s="88"/>
      <c r="D110" s="88"/>
      <c r="E110" s="88"/>
      <c r="F110" s="45"/>
      <c r="G110" s="45"/>
      <c r="H110" s="45"/>
    </row>
    <row r="111" spans="1:8" ht="12">
      <c r="A111" s="101" t="s">
        <v>50</v>
      </c>
      <c r="B111" s="88"/>
      <c r="C111" s="88"/>
      <c r="D111" s="88"/>
      <c r="E111" s="88"/>
      <c r="F111" s="45"/>
      <c r="G111" s="45"/>
      <c r="H111" s="45"/>
    </row>
    <row r="112" spans="1:8" ht="12">
      <c r="A112" s="97" t="s">
        <v>46</v>
      </c>
      <c r="B112" s="82">
        <v>0.15</v>
      </c>
      <c r="C112" s="88"/>
      <c r="D112" s="88"/>
      <c r="E112" s="88"/>
      <c r="F112" s="45"/>
      <c r="G112" s="45"/>
      <c r="H112" s="45"/>
    </row>
    <row r="113" spans="1:8" ht="12">
      <c r="A113" s="97" t="s">
        <v>104</v>
      </c>
      <c r="B113" s="82">
        <v>0.22</v>
      </c>
      <c r="C113" s="88"/>
      <c r="D113" s="88"/>
      <c r="E113" s="88"/>
      <c r="F113" s="45"/>
      <c r="G113" s="45"/>
      <c r="H113" s="45"/>
    </row>
    <row r="114" spans="1:8" ht="12">
      <c r="A114" s="101"/>
      <c r="B114" s="88"/>
      <c r="C114" s="88"/>
      <c r="D114" s="88"/>
      <c r="E114" s="88"/>
      <c r="F114" s="45"/>
      <c r="G114" s="45"/>
      <c r="H114" s="45"/>
    </row>
    <row r="115" spans="1:8" ht="12">
      <c r="A115" s="101" t="s">
        <v>51</v>
      </c>
      <c r="B115" s="88"/>
      <c r="C115" s="88"/>
      <c r="D115" s="88"/>
      <c r="E115" s="88"/>
      <c r="F115" s="45"/>
      <c r="G115" s="45"/>
      <c r="H115" s="45"/>
    </row>
    <row r="116" spans="1:8" ht="12">
      <c r="A116" s="97" t="s">
        <v>47</v>
      </c>
      <c r="B116" s="82">
        <v>0.07</v>
      </c>
      <c r="C116" s="88"/>
      <c r="D116" s="88"/>
      <c r="E116" s="88"/>
      <c r="F116" s="45"/>
      <c r="G116" s="45"/>
      <c r="H116" s="45"/>
    </row>
    <row r="117" spans="1:8" ht="12">
      <c r="A117" s="97" t="s">
        <v>104</v>
      </c>
      <c r="B117" s="82">
        <v>0</v>
      </c>
      <c r="C117" s="88"/>
      <c r="D117" s="88"/>
      <c r="E117" s="88"/>
      <c r="F117" s="45"/>
      <c r="G117" s="45"/>
      <c r="H117" s="45"/>
    </row>
    <row r="118" spans="1:8" ht="12">
      <c r="A118" s="45"/>
      <c r="B118" s="45"/>
      <c r="C118" s="45"/>
      <c r="D118" s="45"/>
      <c r="E118" s="45"/>
      <c r="F118" s="45"/>
      <c r="G118" s="45"/>
      <c r="H118" s="45"/>
    </row>
    <row r="119" spans="1:8" ht="12">
      <c r="A119" s="46"/>
      <c r="B119" s="47"/>
      <c r="C119" s="48"/>
      <c r="D119" s="49"/>
      <c r="E119" s="49"/>
      <c r="F119" s="49"/>
      <c r="G119" s="49"/>
      <c r="H119" s="46"/>
    </row>
    <row r="120" spans="1:8" ht="12">
      <c r="A120" s="46"/>
      <c r="B120" s="47"/>
      <c r="C120" s="48"/>
      <c r="D120" s="49"/>
      <c r="E120" s="49"/>
      <c r="F120" s="49"/>
      <c r="G120" s="49"/>
      <c r="H120" s="46"/>
    </row>
    <row r="121" spans="1:8" ht="12">
      <c r="A121" s="46"/>
      <c r="B121" s="47"/>
      <c r="C121" s="48"/>
      <c r="D121" s="49"/>
      <c r="E121" s="49" t="s">
        <v>52</v>
      </c>
      <c r="F121" s="49"/>
      <c r="G121" s="49"/>
      <c r="H121" s="46"/>
    </row>
    <row r="122" spans="1:8" ht="12">
      <c r="A122" s="46"/>
      <c r="B122" s="47"/>
      <c r="C122" s="48"/>
      <c r="D122" s="49"/>
      <c r="E122" s="49"/>
      <c r="F122" s="49"/>
      <c r="G122" s="49"/>
      <c r="H122" s="46"/>
    </row>
    <row r="123" spans="1:8" ht="12">
      <c r="A123" s="46"/>
      <c r="B123" s="47" t="s">
        <v>53</v>
      </c>
      <c r="C123" s="50"/>
      <c r="D123" s="51" t="s">
        <v>54</v>
      </c>
      <c r="E123" s="49"/>
      <c r="F123" s="49"/>
      <c r="G123" s="49"/>
      <c r="H123" s="46"/>
    </row>
    <row r="124" spans="1:8" ht="12">
      <c r="A124" s="46"/>
      <c r="B124" s="47"/>
      <c r="C124" s="52" t="s">
        <v>55</v>
      </c>
      <c r="D124" s="53"/>
      <c r="E124" s="49"/>
      <c r="F124" s="49"/>
      <c r="G124" s="49"/>
      <c r="H124" s="46"/>
    </row>
    <row r="125" spans="1:8" ht="12">
      <c r="A125" s="46"/>
      <c r="B125" s="47" t="s">
        <v>56</v>
      </c>
      <c r="C125" s="48"/>
      <c r="D125" s="54"/>
      <c r="E125" s="49"/>
      <c r="F125" s="55" t="s">
        <v>57</v>
      </c>
      <c r="G125" s="49"/>
      <c r="H125" s="46"/>
    </row>
    <row r="126" spans="1:8" ht="12">
      <c r="A126" s="46"/>
      <c r="B126" s="56" t="s">
        <v>58</v>
      </c>
      <c r="C126" s="52" t="s">
        <v>59</v>
      </c>
      <c r="D126" s="54"/>
      <c r="E126" s="49"/>
      <c r="F126" s="49"/>
      <c r="G126" s="49"/>
      <c r="H126" s="46"/>
    </row>
    <row r="127" spans="1:8" ht="12">
      <c r="A127" s="46"/>
      <c r="B127" s="47"/>
      <c r="C127" s="48"/>
      <c r="D127" s="54"/>
      <c r="E127" s="49"/>
      <c r="F127" s="49"/>
      <c r="G127" s="49"/>
      <c r="H127" s="46"/>
    </row>
    <row r="128" spans="1:8" ht="12">
      <c r="A128" s="46"/>
      <c r="B128" s="47"/>
      <c r="C128" s="50"/>
      <c r="D128" s="57"/>
      <c r="E128" s="58"/>
      <c r="F128" s="49"/>
      <c r="G128" s="49"/>
      <c r="H128" s="46"/>
    </row>
    <row r="129" spans="1:8" ht="17.25">
      <c r="A129" s="46"/>
      <c r="B129" s="49"/>
      <c r="C129" s="49"/>
      <c r="D129" s="59" t="s">
        <v>60</v>
      </c>
      <c r="E129" s="49"/>
      <c r="F129" s="49"/>
      <c r="G129" s="49"/>
      <c r="H129" s="46"/>
    </row>
    <row r="130" spans="1:8" ht="12">
      <c r="A130" s="46"/>
      <c r="B130" s="46"/>
      <c r="C130" s="46"/>
      <c r="D130" s="46"/>
      <c r="E130" s="46"/>
      <c r="F130" s="46"/>
      <c r="G130" s="46"/>
      <c r="H130" s="46"/>
    </row>
    <row r="131" spans="1:8" ht="12">
      <c r="A131" s="46"/>
      <c r="B131" s="49" t="s">
        <v>61</v>
      </c>
      <c r="C131" s="46"/>
      <c r="D131" s="46"/>
      <c r="E131" s="46"/>
      <c r="F131" s="46"/>
      <c r="G131" s="46"/>
      <c r="H131" s="46"/>
    </row>
    <row r="132" spans="1:8" ht="12">
      <c r="A132" s="46"/>
      <c r="B132" s="46"/>
      <c r="C132" s="46"/>
      <c r="D132" s="46"/>
      <c r="E132" s="46"/>
      <c r="F132" s="46"/>
      <c r="G132" s="46"/>
      <c r="H132" s="46"/>
    </row>
    <row r="133" spans="1:8" ht="12">
      <c r="A133" s="46"/>
      <c r="B133" s="49" t="s">
        <v>62</v>
      </c>
      <c r="C133" s="46"/>
      <c r="D133" s="46"/>
      <c r="E133" s="46"/>
      <c r="F133" s="46"/>
      <c r="G133" s="46"/>
      <c r="H133" s="46"/>
    </row>
    <row r="134" spans="1:8" ht="19.5">
      <c r="A134" s="46"/>
      <c r="B134" s="60" t="s">
        <v>63</v>
      </c>
      <c r="C134" s="46"/>
      <c r="D134" s="46"/>
      <c r="E134" s="46"/>
      <c r="F134" s="46"/>
      <c r="G134" s="46"/>
      <c r="H134" s="46"/>
    </row>
  </sheetData>
  <sheetProtection/>
  <printOptions/>
  <pageMargins left="0.75" right="0.75" top="1" bottom="1" header="0.5" footer="0.5"/>
  <pageSetup horizontalDpi="600" verticalDpi="600" orientation="landscape" scale="70" r:id="rId2"/>
  <rowBreaks count="3" manualBreakCount="3">
    <brk id="21" max="255" man="1"/>
    <brk id="67" max="255" man="1"/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Droussiotis</cp:lastModifiedBy>
  <cp:lastPrinted>2010-12-29T14:59:24Z</cp:lastPrinted>
  <dcterms:created xsi:type="dcterms:W3CDTF">2009-09-08T00:29:42Z</dcterms:created>
  <dcterms:modified xsi:type="dcterms:W3CDTF">2017-08-14T10:31:06Z</dcterms:modified>
  <cp:category/>
  <cp:version/>
  <cp:contentType/>
  <cp:contentStatus/>
</cp:coreProperties>
</file>