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Website templates\ACTIVE LEARNING\PART I - PORTFOLIO ANALYSIS\PROBLEMS\Spreadsheets and Templates\Excel Answers for Instructors\"/>
    </mc:Choice>
  </mc:AlternateContent>
  <xr:revisionPtr revIDLastSave="0" documentId="13_ncr:1_{14F6436F-1C81-4559-9C20-3640D17B6006}" xr6:coauthVersionLast="46" xr6:coauthVersionMax="46" xr10:uidLastSave="{00000000-0000-0000-0000-000000000000}"/>
  <bookViews>
    <workbookView xWindow="-93" yWindow="-93" windowWidth="20186" windowHeight="12186" activeTab="1" xr2:uid="{DEFD950F-7B17-4C6A-8AC9-C30F64ED6EAA}"/>
  </bookViews>
  <sheets>
    <sheet name="Homework 2.1-2.7" sheetId="1" r:id="rId1"/>
    <sheet name="Homework 8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2" l="1"/>
  <c r="H14" i="2"/>
  <c r="I13" i="2"/>
  <c r="C35" i="2"/>
  <c r="B32" i="2"/>
  <c r="B31" i="2"/>
  <c r="F26" i="2"/>
  <c r="F22" i="2"/>
  <c r="F27" i="2" s="1"/>
  <c r="G27" i="2" s="1"/>
  <c r="E26" i="2"/>
  <c r="E25" i="2"/>
  <c r="F25" i="2" s="1"/>
  <c r="E22" i="2"/>
  <c r="C27" i="2"/>
  <c r="D12" i="2"/>
  <c r="D30" i="2" s="1"/>
  <c r="E12" i="2"/>
  <c r="E30" i="2" s="1"/>
  <c r="E14" i="2"/>
  <c r="E32" i="2" s="1"/>
  <c r="E13" i="2"/>
  <c r="E31" i="2" s="1"/>
  <c r="D14" i="2"/>
  <c r="D32" i="2" s="1"/>
  <c r="D13" i="2"/>
  <c r="D31" i="2" s="1"/>
  <c r="C14" i="2"/>
  <c r="C32" i="2" s="1"/>
  <c r="H32" i="2" s="1"/>
  <c r="C13" i="2"/>
  <c r="C31" i="2" s="1"/>
  <c r="B14" i="2"/>
  <c r="B13" i="2"/>
  <c r="H31" i="2" l="1"/>
  <c r="C15" i="2"/>
  <c r="I31" i="2"/>
  <c r="I34" i="2" s="1"/>
  <c r="I35" i="2" s="1"/>
  <c r="C33" i="2"/>
  <c r="C25" i="1"/>
  <c r="C24" i="1"/>
  <c r="C23" i="1"/>
  <c r="C19" i="1"/>
  <c r="E24" i="1" s="1"/>
  <c r="C11" i="1"/>
  <c r="L9" i="1"/>
  <c r="F9" i="1"/>
  <c r="L8" i="1"/>
  <c r="F8" i="1"/>
  <c r="L7" i="1"/>
  <c r="F7" i="1"/>
  <c r="I16" i="2" l="1"/>
  <c r="I17" i="2" s="1"/>
  <c r="C17" i="2" s="1"/>
  <c r="E23" i="1"/>
  <c r="E25" i="1"/>
  <c r="F11" i="1"/>
  <c r="G9" i="1" s="1"/>
  <c r="C27" i="1"/>
  <c r="L11" i="1"/>
  <c r="M8" i="1" s="1"/>
  <c r="M7" i="1"/>
  <c r="F24" i="1"/>
  <c r="F23" i="1"/>
  <c r="F25" i="1"/>
  <c r="G7" i="1" l="1"/>
  <c r="G8" i="1"/>
  <c r="M9" i="1"/>
  <c r="L25" i="1" s="1"/>
  <c r="H8" i="1"/>
  <c r="I8" i="1" s="1"/>
  <c r="K24" i="1"/>
  <c r="F27" i="1"/>
  <c r="K25" i="1"/>
  <c r="H9" i="1"/>
  <c r="I9" i="1" s="1"/>
  <c r="L23" i="1"/>
  <c r="N7" i="1"/>
  <c r="O7" i="1" s="1"/>
  <c r="K23" i="1"/>
  <c r="H7" i="1"/>
  <c r="I7" i="1" s="1"/>
  <c r="L24" i="1"/>
  <c r="N8" i="1"/>
  <c r="O8" i="1" s="1"/>
  <c r="N9" i="1" l="1"/>
  <c r="O9" i="1" s="1"/>
  <c r="I11" i="1"/>
  <c r="I12" i="1" s="1"/>
  <c r="N24" i="1"/>
  <c r="O24" i="1" s="1"/>
  <c r="N23" i="1"/>
  <c r="O23" i="1" s="1"/>
  <c r="G24" i="1"/>
  <c r="H24" i="1" s="1"/>
  <c r="I24" i="1" s="1"/>
  <c r="G23" i="1"/>
  <c r="H23" i="1" s="1"/>
  <c r="I23" i="1" s="1"/>
  <c r="G25" i="1"/>
  <c r="H25" i="1" s="1"/>
  <c r="I25" i="1" s="1"/>
  <c r="N25" i="1"/>
  <c r="O25" i="1" s="1"/>
  <c r="O11" i="1"/>
  <c r="O12" i="1" s="1"/>
  <c r="O27" i="1" l="1"/>
  <c r="O28" i="1" s="1"/>
  <c r="I27" i="1"/>
  <c r="I28" i="1" s="1"/>
</calcChain>
</file>

<file path=xl/sharedStrings.xml><?xml version="1.0" encoding="utf-8"?>
<sst xmlns="http://schemas.openxmlformats.org/spreadsheetml/2006/main" count="102" uniqueCount="68">
  <si>
    <t>SCENARIO PERFROMANCE ANALYSIS</t>
  </si>
  <si>
    <t>Stocks (s)</t>
  </si>
  <si>
    <t>Bonds (b)</t>
  </si>
  <si>
    <r>
      <t xml:space="preserve">Scenario 
</t>
    </r>
    <r>
      <rPr>
        <b/>
        <sz val="14"/>
        <rFont val="Arial"/>
        <family val="2"/>
      </rPr>
      <t>(S)</t>
    </r>
  </si>
  <si>
    <r>
      <t xml:space="preserve">Probability
</t>
    </r>
    <r>
      <rPr>
        <b/>
        <sz val="14"/>
        <rFont val="Arial"/>
        <family val="2"/>
      </rPr>
      <t>(p)</t>
    </r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</si>
  <si>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</si>
  <si>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s
%</t>
    </r>
  </si>
  <si>
    <t>Deviation for Exp. Ret.
(Dev.)</t>
  </si>
  <si>
    <t>Square Deviation
(SD)
Dev^2</t>
  </si>
  <si>
    <t>p * SD</t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</si>
  <si>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</si>
  <si>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b
%</t>
    </r>
  </si>
  <si>
    <t>Recession (Sr)</t>
  </si>
  <si>
    <t>Normal (Sn)</t>
  </si>
  <si>
    <t>Boom (Sb)</t>
  </si>
  <si>
    <t>%</t>
  </si>
  <si>
    <t>Variance=</t>
  </si>
  <si>
    <t>PORTFOLIO ANALYSIS (Asset Allocation)</t>
  </si>
  <si>
    <t>COVARIANCE &amp; CORRELATION</t>
  </si>
  <si>
    <t>Asset Allocation</t>
  </si>
  <si>
    <t>Weights (W%)</t>
  </si>
  <si>
    <t>Stocks (Ws) =</t>
  </si>
  <si>
    <t>Bonds (Wb) =</t>
  </si>
  <si>
    <r>
      <t>(Ws * 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 + (Wb * 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</si>
  <si>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t>Stocks (Deviation from the mean)</t>
  </si>
  <si>
    <t>Bonds (Deviation from the mean)</t>
  </si>
  <si>
    <t>Ds * Db</t>
  </si>
  <si>
    <t>Covariance
 [p * (Ds*Db)</t>
  </si>
  <si>
    <t xml:space="preserve">Covariance=  </t>
  </si>
  <si>
    <t xml:space="preserve">Correlation Coefficient =  </t>
  </si>
  <si>
    <t>Assets</t>
  </si>
  <si>
    <t>Portfolio Allocation %</t>
  </si>
  <si>
    <t>Expected Rate of Return</t>
  </si>
  <si>
    <t>Expected Standard Deviation</t>
  </si>
  <si>
    <t>Risk-Free Assets</t>
  </si>
  <si>
    <t>T-Bills</t>
  </si>
  <si>
    <t>Risky Assets</t>
  </si>
  <si>
    <t>Bonds</t>
  </si>
  <si>
    <t>Stocks</t>
  </si>
  <si>
    <t>2-2a</t>
  </si>
  <si>
    <t xml:space="preserve">Risky Portfolio </t>
  </si>
  <si>
    <t xml:space="preserve"> % of Total
Weights</t>
  </si>
  <si>
    <t>Correlation</t>
  </si>
  <si>
    <t>Total Risky Portfolio</t>
  </si>
  <si>
    <t>Standard Deviation =</t>
  </si>
  <si>
    <t>Total</t>
  </si>
  <si>
    <t xml:space="preserve"> $ Allocation</t>
  </si>
  <si>
    <t>Expected
Profit</t>
  </si>
  <si>
    <t>2-2b(a) and 2-2b(b)</t>
  </si>
  <si>
    <t>Weghted
Average
Expecred
Return</t>
  </si>
  <si>
    <t>2-2c</t>
  </si>
  <si>
    <t>Variance =</t>
  </si>
  <si>
    <t>Stand. Dev=</t>
  </si>
  <si>
    <r>
      <t>(W% .</t>
    </r>
    <r>
      <rPr>
        <b/>
        <sz val="10.5"/>
        <color rgb="FF000000"/>
        <rFont val="Calibri"/>
        <family val="2"/>
      </rPr>
      <t>σ</t>
    </r>
    <r>
      <rPr>
        <b/>
        <sz val="10.5"/>
        <color rgb="FF000000"/>
        <rFont val="Times New Roman"/>
        <family val="1"/>
      </rPr>
      <t>)^2</t>
    </r>
  </si>
  <si>
    <t>2(Ws.σs)(Ws.σs).Cor</t>
  </si>
  <si>
    <t>Chapter 2 - Homework 8 -11</t>
  </si>
  <si>
    <t>Quest 1</t>
  </si>
  <si>
    <t>Quest 6</t>
  </si>
  <si>
    <t>Quest 5</t>
  </si>
  <si>
    <t>Quest 2</t>
  </si>
  <si>
    <t>Quest 3</t>
  </si>
  <si>
    <t>Quest 4</t>
  </si>
  <si>
    <t>Question 8</t>
  </si>
  <si>
    <t>Question 9</t>
  </si>
  <si>
    <t>Question 10</t>
  </si>
  <si>
    <t>Question 11</t>
  </si>
  <si>
    <t>Chapter 2 - Homework 8-11</t>
  </si>
  <si>
    <t>Question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</si>
</sst>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000"/>
    <numFmt numFmtId="166" formatCode="0.00000"/>
    <numFmt numFmtId="167" formatCode="0.000%"/>
    <numFmt numFmtId="168" formatCode="#,#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00B0F0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Times New Roman"/>
      <family val="1"/>
    </font>
    <font>
      <b/>
      <sz val="10.5"/>
      <color rgb="FF000000"/>
      <name val="Times New Roman"/>
      <family val="1"/>
    </font>
    <font>
      <b/>
      <u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rgb="FF000000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9" fillId="0" borderId="0" xfId="1" applyNumberFormat="1" applyFont="1" applyAlignment="1">
      <alignment horizontal="center"/>
    </xf>
    <xf numFmtId="0" fontId="9" fillId="0" borderId="0" xfId="0" applyFont="1"/>
    <xf numFmtId="2" fontId="9" fillId="0" borderId="0" xfId="0" applyNumberFormat="1" applyFont="1"/>
    <xf numFmtId="2" fontId="0" fillId="0" borderId="0" xfId="0" applyNumberFormat="1"/>
    <xf numFmtId="164" fontId="0" fillId="0" borderId="3" xfId="1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2" fontId="7" fillId="0" borderId="4" xfId="0" applyNumberFormat="1" applyFont="1" applyBorder="1"/>
    <xf numFmtId="0" fontId="7" fillId="0" borderId="0" xfId="0" quotePrefix="1" applyFont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9" fontId="9" fillId="0" borderId="12" xfId="0" applyNumberFormat="1" applyFont="1" applyBorder="1" applyAlignment="1">
      <alignment horizontal="center"/>
    </xf>
    <xf numFmtId="9" fontId="0" fillId="0" borderId="0" xfId="0" applyNumberFormat="1"/>
    <xf numFmtId="0" fontId="0" fillId="0" borderId="13" xfId="0" applyBorder="1"/>
    <xf numFmtId="9" fontId="7" fillId="0" borderId="14" xfId="0" applyNumberFormat="1" applyFont="1" applyBorder="1" applyAlignment="1">
      <alignment horizontal="center"/>
    </xf>
    <xf numFmtId="0" fontId="8" fillId="3" borderId="15" xfId="0" applyFont="1" applyFill="1" applyBorder="1" applyAlignment="1">
      <alignment horizontal="centerContinuous"/>
    </xf>
    <xf numFmtId="0" fontId="7" fillId="3" borderId="16" xfId="0" applyFont="1" applyFill="1" applyBorder="1" applyAlignment="1">
      <alignment horizontal="centerContinuous"/>
    </xf>
    <xf numFmtId="0" fontId="0" fillId="3" borderId="17" xfId="0" applyFill="1" applyBorder="1" applyAlignment="1">
      <alignment horizontal="centerContinuous"/>
    </xf>
    <xf numFmtId="0" fontId="0" fillId="0" borderId="16" xfId="0" applyBorder="1"/>
    <xf numFmtId="0" fontId="0" fillId="0" borderId="2" xfId="0" applyBorder="1"/>
    <xf numFmtId="0" fontId="7" fillId="2" borderId="18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7" fillId="2" borderId="19" xfId="0" applyFont="1" applyFill="1" applyBorder="1" applyAlignment="1">
      <alignment horizontal="right" vertical="center" wrapText="1"/>
    </xf>
    <xf numFmtId="164" fontId="0" fillId="0" borderId="0" xfId="1" applyNumberFormat="1" applyFont="1" applyAlignment="1">
      <alignment horizontal="center"/>
    </xf>
    <xf numFmtId="0" fontId="0" fillId="0" borderId="18" xfId="0" applyBorder="1"/>
    <xf numFmtId="164" fontId="9" fillId="0" borderId="0" xfId="1" applyNumberFormat="1" applyFont="1"/>
    <xf numFmtId="165" fontId="0" fillId="0" borderId="0" xfId="0" applyNumberFormat="1"/>
    <xf numFmtId="166" fontId="0" fillId="0" borderId="0" xfId="0" applyNumberFormat="1"/>
    <xf numFmtId="164" fontId="10" fillId="0" borderId="0" xfId="1" applyNumberFormat="1" applyFont="1"/>
    <xf numFmtId="165" fontId="0" fillId="0" borderId="9" xfId="0" applyNumberFormat="1" applyBorder="1"/>
    <xf numFmtId="165" fontId="0" fillId="0" borderId="10" xfId="0" applyNumberFormat="1" applyBorder="1"/>
    <xf numFmtId="165" fontId="7" fillId="0" borderId="0" xfId="0" applyNumberFormat="1" applyFont="1" applyAlignment="1">
      <alignment horizontal="right"/>
    </xf>
    <xf numFmtId="165" fontId="7" fillId="2" borderId="5" xfId="0" applyNumberFormat="1" applyFont="1" applyFill="1" applyBorder="1"/>
    <xf numFmtId="2" fontId="2" fillId="0" borderId="0" xfId="0" quotePrefix="1" applyNumberFormat="1" applyFont="1" applyAlignment="1">
      <alignment horizontal="right"/>
    </xf>
    <xf numFmtId="0" fontId="2" fillId="0" borderId="2" xfId="0" quotePrefix="1" applyFont="1" applyBorder="1" applyAlignment="1">
      <alignment horizontal="right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20" xfId="0" applyFont="1" applyBorder="1" applyAlignment="1">
      <alignment horizontal="justify" vertical="center" wrapText="1"/>
    </xf>
    <xf numFmtId="9" fontId="14" fillId="0" borderId="20" xfId="0" applyNumberFormat="1" applyFont="1" applyBorder="1" applyAlignment="1">
      <alignment horizontal="center" vertical="center" wrapText="1"/>
    </xf>
    <xf numFmtId="10" fontId="14" fillId="0" borderId="20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quotePrefix="1" applyFont="1" applyFill="1" applyBorder="1" applyAlignment="1">
      <alignment horizontal="justify" vertical="center" wrapText="1"/>
    </xf>
    <xf numFmtId="167" fontId="0" fillId="0" borderId="0" xfId="0" applyNumberFormat="1" applyAlignment="1">
      <alignment horizontal="center"/>
    </xf>
    <xf numFmtId="0" fontId="0" fillId="0" borderId="20" xfId="0" applyBorder="1"/>
    <xf numFmtId="9" fontId="0" fillId="0" borderId="0" xfId="0" applyNumberFormat="1" applyAlignment="1">
      <alignment horizontal="center"/>
    </xf>
    <xf numFmtId="167" fontId="0" fillId="0" borderId="20" xfId="1" applyNumberFormat="1" applyFon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2" fillId="0" borderId="0" xfId="0" applyFont="1"/>
    <xf numFmtId="0" fontId="14" fillId="0" borderId="0" xfId="0" applyFont="1" applyFill="1" applyBorder="1" applyAlignment="1">
      <alignment horizontal="justify" vertical="center" wrapText="1"/>
    </xf>
    <xf numFmtId="168" fontId="0" fillId="0" borderId="2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2" fillId="0" borderId="0" xfId="0" quotePrefix="1" applyFont="1"/>
    <xf numFmtId="167" fontId="7" fillId="5" borderId="3" xfId="1" applyNumberFormat="1" applyFont="1" applyFill="1" applyBorder="1"/>
    <xf numFmtId="167" fontId="7" fillId="5" borderId="5" xfId="1" applyNumberFormat="1" applyFont="1" applyFill="1" applyBorder="1"/>
    <xf numFmtId="165" fontId="7" fillId="5" borderId="5" xfId="0" applyNumberFormat="1" applyFont="1" applyFill="1" applyBorder="1"/>
    <xf numFmtId="0" fontId="2" fillId="0" borderId="19" xfId="0" applyFont="1" applyBorder="1" applyAlignment="1">
      <alignment horizontal="center"/>
    </xf>
    <xf numFmtId="167" fontId="2" fillId="5" borderId="20" xfId="1" applyNumberFormat="1" applyFont="1" applyFill="1" applyBorder="1" applyAlignment="1">
      <alignment horizontal="center"/>
    </xf>
    <xf numFmtId="168" fontId="2" fillId="5" borderId="2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575733</xdr:colOff>
      <xdr:row>18</xdr:row>
      <xdr:rowOff>143933</xdr:rowOff>
    </xdr:from>
    <xdr:to>
      <xdr:col>5</xdr:col>
      <xdr:colOff>0</xdr:colOff>
      <xdr:row>19</xdr:row>
      <xdr:rowOff>118533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5BB680C-0F40-4EE2-9BF1-DFCE1065AD72}"/>
            </a:ext>
          </a:extLst>
        </xdr:cNvPr>
        <xdr:cNvSpPr>
          <a:spLocks noChangeShapeType="1"/>
        </xdr:cNvSpPr>
      </xdr:nvSpPr>
      <xdr:spPr bwMode="auto">
        <a:xfrm flipH="1">
          <a:off x="3276600" y="3952875"/>
          <a:ext cx="7620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29DCD-8E68-453B-83DF-1147F344E58C}">
  <dimension ref="B1:P29"/>
  <sheetViews>
    <sheetView topLeftCell="A6" workbookViewId="0">
      <selection activeCell="B26" sqref="B26"/>
    </sheetView>
  </sheetViews>
  <sheetFormatPr defaultRowHeight="14.35" x14ac:dyDescent="0.5"/>
  <cols>
    <col min="1" max="1" width="5.76171875" customWidth="1"/>
    <col min="2" max="2" width="14.87890625" customWidth="1"/>
    <col min="3" max="3" width="10.87890625" customWidth="1"/>
    <col min="4" max="4" width="6.1171875" customWidth="1"/>
    <col min="6" max="6" width="9.9375" customWidth="1"/>
    <col min="7" max="7" width="9.703125" customWidth="1"/>
    <col min="8" max="8" width="9.3515625" customWidth="1"/>
    <col min="9" max="9" width="10.8203125" customWidth="1"/>
    <col min="10" max="10" width="5.29296875" customWidth="1"/>
    <col min="15" max="15" width="11.87890625" customWidth="1"/>
    <col min="16" max="16" width="3.05859375" customWidth="1"/>
  </cols>
  <sheetData>
    <row r="1" spans="2:16" ht="20.7" x14ac:dyDescent="0.7">
      <c r="B1" s="1" t="s">
        <v>55</v>
      </c>
    </row>
    <row r="3" spans="2:16" ht="15.35" x14ac:dyDescent="0.5">
      <c r="B3" s="2" t="s">
        <v>0</v>
      </c>
      <c r="C3" s="3"/>
      <c r="D3" s="3"/>
      <c r="E3" s="3"/>
      <c r="F3" s="3"/>
      <c r="G3" s="3"/>
      <c r="H3" s="3"/>
      <c r="I3" s="3"/>
      <c r="J3" s="3"/>
    </row>
    <row r="4" spans="2:16" ht="15.35" x14ac:dyDescent="0.5">
      <c r="B4" s="3"/>
      <c r="C4" s="3"/>
      <c r="D4" s="3"/>
      <c r="E4" s="79" t="s">
        <v>1</v>
      </c>
      <c r="F4" s="79"/>
      <c r="G4" s="79"/>
      <c r="H4" s="79"/>
      <c r="I4" s="79"/>
      <c r="J4" s="3"/>
      <c r="K4" s="79" t="s">
        <v>2</v>
      </c>
      <c r="L4" s="79"/>
      <c r="M4" s="79"/>
      <c r="N4" s="79"/>
      <c r="O4" s="79"/>
    </row>
    <row r="5" spans="2:16" ht="51" thickBot="1" x14ac:dyDescent="0.55000000000000004">
      <c r="B5" s="4" t="s">
        <v>3</v>
      </c>
      <c r="C5" s="5" t="s">
        <v>4</v>
      </c>
      <c r="D5" s="6"/>
      <c r="E5" s="5" t="s">
        <v>5</v>
      </c>
      <c r="F5" s="7" t="s">
        <v>6</v>
      </c>
      <c r="G5" s="5" t="s">
        <v>7</v>
      </c>
      <c r="H5" s="5" t="s">
        <v>8</v>
      </c>
      <c r="I5" s="8" t="s">
        <v>9</v>
      </c>
      <c r="J5" s="9"/>
      <c r="K5" s="5" t="s">
        <v>10</v>
      </c>
      <c r="L5" s="7" t="s">
        <v>11</v>
      </c>
      <c r="M5" s="5" t="s">
        <v>7</v>
      </c>
      <c r="N5" s="5" t="s">
        <v>8</v>
      </c>
      <c r="O5" s="8" t="s">
        <v>9</v>
      </c>
      <c r="P5" s="10"/>
    </row>
    <row r="7" spans="2:16" x14ac:dyDescent="0.5">
      <c r="B7" t="s">
        <v>12</v>
      </c>
      <c r="C7" s="11">
        <v>0.35</v>
      </c>
      <c r="D7" s="12"/>
      <c r="E7" s="40">
        <v>-0.09</v>
      </c>
      <c r="F7" s="42">
        <f>+E7*C7</f>
        <v>-3.15E-2</v>
      </c>
      <c r="G7" s="42">
        <f>+E7-$F$11</f>
        <v>-0.1525</v>
      </c>
      <c r="H7" s="42">
        <f>+G7^2</f>
        <v>2.3256249999999999E-2</v>
      </c>
      <c r="I7" s="42">
        <f>+H7*C7</f>
        <v>8.1396874999999994E-3</v>
      </c>
      <c r="K7" s="40">
        <v>0.05</v>
      </c>
      <c r="L7" s="42">
        <f>+K7*C7</f>
        <v>1.7499999999999998E-2</v>
      </c>
      <c r="M7" s="42">
        <f>+K7-$L$11</f>
        <v>1.8750000000000003E-2</v>
      </c>
      <c r="N7" s="42">
        <f>+M7^2</f>
        <v>3.515625000000001E-4</v>
      </c>
      <c r="O7" s="42">
        <f>+N7*C7</f>
        <v>1.2304687500000003E-4</v>
      </c>
    </row>
    <row r="8" spans="2:16" x14ac:dyDescent="0.5">
      <c r="B8" t="s">
        <v>13</v>
      </c>
      <c r="C8" s="11">
        <v>0.4</v>
      </c>
      <c r="D8" s="12"/>
      <c r="E8" s="40">
        <v>0.06</v>
      </c>
      <c r="F8" s="42">
        <f>+E8*C8</f>
        <v>2.4E-2</v>
      </c>
      <c r="G8" s="42">
        <f>+E8-$F$11</f>
        <v>-2.5000000000000022E-3</v>
      </c>
      <c r="H8" s="42">
        <f>+G8^2</f>
        <v>6.2500000000000113E-6</v>
      </c>
      <c r="I8" s="42">
        <f>+H8*C8</f>
        <v>2.5000000000000049E-6</v>
      </c>
      <c r="K8" s="40">
        <v>7.4999999999999997E-2</v>
      </c>
      <c r="L8" s="42">
        <f t="shared" ref="L8:L9" si="0">+K8*C8</f>
        <v>0.03</v>
      </c>
      <c r="M8" s="42">
        <f>+K8-$L$11</f>
        <v>4.3749999999999997E-2</v>
      </c>
      <c r="N8" s="42">
        <f>+M8^2</f>
        <v>1.9140624999999997E-3</v>
      </c>
      <c r="O8" s="42">
        <f t="shared" ref="O8:O9" si="1">+N8*C8</f>
        <v>7.6562499999999992E-4</v>
      </c>
    </row>
    <row r="9" spans="2:16" x14ac:dyDescent="0.5">
      <c r="B9" t="s">
        <v>14</v>
      </c>
      <c r="C9" s="11">
        <v>0.25</v>
      </c>
      <c r="D9" s="12"/>
      <c r="E9" s="40">
        <v>0.28000000000000003</v>
      </c>
      <c r="F9" s="42">
        <f>+E9*C9</f>
        <v>7.0000000000000007E-2</v>
      </c>
      <c r="G9" s="42">
        <f>+E9-$F$11</f>
        <v>0.21750000000000003</v>
      </c>
      <c r="H9" s="42">
        <f>+G9^2</f>
        <v>4.7306250000000015E-2</v>
      </c>
      <c r="I9" s="42">
        <f>+H9*C9</f>
        <v>1.1826562500000004E-2</v>
      </c>
      <c r="K9" s="40">
        <v>-6.5000000000000002E-2</v>
      </c>
      <c r="L9" s="42">
        <f t="shared" si="0"/>
        <v>-1.6250000000000001E-2</v>
      </c>
      <c r="M9" s="42">
        <f>+K9-$L$11</f>
        <v>-9.6250000000000002E-2</v>
      </c>
      <c r="N9" s="42">
        <f>+M9^2</f>
        <v>9.2640624999999997E-3</v>
      </c>
      <c r="O9" s="42">
        <f t="shared" si="1"/>
        <v>2.3160156249999999E-3</v>
      </c>
    </row>
    <row r="10" spans="2:16" x14ac:dyDescent="0.5">
      <c r="C10" s="11"/>
      <c r="D10" s="12"/>
      <c r="E10" s="13"/>
      <c r="F10" s="14"/>
      <c r="G10" s="14"/>
      <c r="H10" s="14"/>
      <c r="K10" s="14"/>
      <c r="L10" s="14"/>
      <c r="M10" s="14"/>
      <c r="N10" s="14"/>
    </row>
    <row r="11" spans="2:16" ht="14.7" thickBot="1" x14ac:dyDescent="0.55000000000000004">
      <c r="C11" s="15">
        <f>SUM(C7:C9)</f>
        <v>1</v>
      </c>
      <c r="E11" s="48" t="s">
        <v>56</v>
      </c>
      <c r="F11" s="73">
        <f>SUM(F7:F9)</f>
        <v>6.25E-2</v>
      </c>
      <c r="G11" s="16"/>
      <c r="H11" s="17" t="s">
        <v>16</v>
      </c>
      <c r="I11" s="18">
        <f>SUM(I7:I9)</f>
        <v>1.9968750000000004E-2</v>
      </c>
      <c r="K11" s="48" t="s">
        <v>59</v>
      </c>
      <c r="L11" s="73">
        <f>SUM(L7:L9)</f>
        <v>3.125E-2</v>
      </c>
      <c r="M11" s="16" t="s">
        <v>15</v>
      </c>
      <c r="N11" s="17" t="s">
        <v>16</v>
      </c>
      <c r="O11" s="18">
        <f>SUM(O7:O9)</f>
        <v>3.2046875000000001E-3</v>
      </c>
    </row>
    <row r="12" spans="2:16" ht="15" thickTop="1" thickBot="1" x14ac:dyDescent="0.55000000000000004">
      <c r="H12" s="48" t="s">
        <v>60</v>
      </c>
      <c r="I12" s="74">
        <f>SQRT(I11)</f>
        <v>0.1413108276106258</v>
      </c>
      <c r="J12" s="19"/>
      <c r="N12" s="48" t="s">
        <v>61</v>
      </c>
      <c r="O12" s="74">
        <f>SQRT(O11)</f>
        <v>5.660995937112126E-2</v>
      </c>
      <c r="P12" s="16"/>
    </row>
    <row r="14" spans="2:16" ht="14.7" thickBot="1" x14ac:dyDescent="0.55000000000000004"/>
    <row r="15" spans="2:16" ht="15.35" x14ac:dyDescent="0.5">
      <c r="B15" s="2" t="s">
        <v>17</v>
      </c>
      <c r="K15" s="20" t="s">
        <v>18</v>
      </c>
      <c r="L15" s="21"/>
      <c r="M15" s="21"/>
      <c r="N15" s="21"/>
      <c r="O15" s="22"/>
    </row>
    <row r="16" spans="2:16" ht="8.4499999999999993" customHeight="1" x14ac:dyDescent="0.5">
      <c r="H16" s="17"/>
      <c r="I16" s="17"/>
      <c r="J16" s="17"/>
      <c r="K16" s="23"/>
      <c r="O16" s="24"/>
    </row>
    <row r="17" spans="2:15" ht="14.7" thickBot="1" x14ac:dyDescent="0.55000000000000004">
      <c r="B17" s="16" t="s">
        <v>19</v>
      </c>
      <c r="C17" t="s">
        <v>20</v>
      </c>
      <c r="K17" s="23"/>
      <c r="O17" s="24"/>
    </row>
    <row r="18" spans="2:15" ht="14.7" thickBot="1" x14ac:dyDescent="0.55000000000000004">
      <c r="B18" s="25" t="s">
        <v>21</v>
      </c>
      <c r="C18" s="26">
        <v>0.5</v>
      </c>
      <c r="D18" s="27"/>
      <c r="K18" s="23"/>
      <c r="O18" s="24"/>
    </row>
    <row r="19" spans="2:15" ht="18" thickBot="1" x14ac:dyDescent="0.6">
      <c r="B19" s="28" t="s">
        <v>22</v>
      </c>
      <c r="C19" s="29">
        <f>1-C18</f>
        <v>0.5</v>
      </c>
      <c r="F19" s="30" t="s">
        <v>23</v>
      </c>
      <c r="G19" s="31"/>
      <c r="H19" s="32"/>
      <c r="K19" s="23"/>
      <c r="O19" s="24"/>
    </row>
    <row r="20" spans="2:15" ht="14.7" thickBot="1" x14ac:dyDescent="0.55000000000000004">
      <c r="B20" s="33"/>
      <c r="C20" s="33"/>
      <c r="E20" s="34"/>
      <c r="F20" s="34"/>
      <c r="G20" s="34"/>
      <c r="H20" s="34"/>
      <c r="I20" s="34"/>
      <c r="K20" s="23"/>
      <c r="O20" s="24"/>
    </row>
    <row r="21" spans="2:15" ht="63.7" thickBot="1" x14ac:dyDescent="0.55000000000000004">
      <c r="B21" s="4" t="s">
        <v>3</v>
      </c>
      <c r="C21" s="5" t="s">
        <v>4</v>
      </c>
      <c r="E21" s="5" t="s">
        <v>5</v>
      </c>
      <c r="F21" s="7" t="s">
        <v>6</v>
      </c>
      <c r="G21" s="5" t="s">
        <v>7</v>
      </c>
      <c r="H21" s="5" t="s">
        <v>8</v>
      </c>
      <c r="I21" s="8" t="s">
        <v>9</v>
      </c>
      <c r="J21" s="9"/>
      <c r="K21" s="35" t="s">
        <v>24</v>
      </c>
      <c r="L21" s="5" t="s">
        <v>25</v>
      </c>
      <c r="M21" s="36"/>
      <c r="N21" s="5" t="s">
        <v>26</v>
      </c>
      <c r="O21" s="37" t="s">
        <v>27</v>
      </c>
    </row>
    <row r="22" spans="2:15" x14ac:dyDescent="0.5">
      <c r="K22" s="23"/>
      <c r="O22" s="24"/>
    </row>
    <row r="23" spans="2:15" x14ac:dyDescent="0.5">
      <c r="B23" t="s">
        <v>12</v>
      </c>
      <c r="C23" s="38">
        <f>+C7</f>
        <v>0.35</v>
      </c>
      <c r="E23" s="43">
        <f>+(E7*$C$18)+(K7*$C$19)</f>
        <v>-1.9999999999999997E-2</v>
      </c>
      <c r="F23" s="42">
        <f>+E23*C23</f>
        <v>-6.9999999999999984E-3</v>
      </c>
      <c r="G23" s="42">
        <f>+E23-$F$27</f>
        <v>-6.6875000000000004E-2</v>
      </c>
      <c r="H23" s="42">
        <f>+G23^2</f>
        <v>4.4722656250000001E-3</v>
      </c>
      <c r="I23" s="42">
        <f>+H23*C23</f>
        <v>1.56529296875E-3</v>
      </c>
      <c r="K23" s="44">
        <f>+G7</f>
        <v>-0.1525</v>
      </c>
      <c r="L23" s="41">
        <f>+M7</f>
        <v>1.8750000000000003E-2</v>
      </c>
      <c r="M23" s="41"/>
      <c r="N23" s="41">
        <f>+L23*K23</f>
        <v>-2.8593750000000004E-3</v>
      </c>
      <c r="O23" s="45">
        <f>+N23*C23</f>
        <v>-1.0007812500000002E-3</v>
      </c>
    </row>
    <row r="24" spans="2:15" x14ac:dyDescent="0.5">
      <c r="B24" t="s">
        <v>13</v>
      </c>
      <c r="C24" s="38">
        <f t="shared" ref="C24:C25" si="2">+C8</f>
        <v>0.4</v>
      </c>
      <c r="E24" s="43">
        <f>+(E8*$C$18)+(K8*$C$19)</f>
        <v>6.7500000000000004E-2</v>
      </c>
      <c r="F24" s="42">
        <f>+E24*C24</f>
        <v>2.7000000000000003E-2</v>
      </c>
      <c r="G24" s="42">
        <f t="shared" ref="G24:G25" si="3">+E24-$F$27</f>
        <v>2.0624999999999998E-2</v>
      </c>
      <c r="H24" s="42">
        <f>+G24^2</f>
        <v>4.2539062499999988E-4</v>
      </c>
      <c r="I24" s="42">
        <f>+H24*C24</f>
        <v>1.7015624999999995E-4</v>
      </c>
      <c r="K24" s="44">
        <f>+G8</f>
        <v>-2.5000000000000022E-3</v>
      </c>
      <c r="L24" s="41">
        <f>+M8</f>
        <v>4.3749999999999997E-2</v>
      </c>
      <c r="M24" s="41"/>
      <c r="N24" s="41">
        <f>+L24*K24</f>
        <v>-1.0937500000000008E-4</v>
      </c>
      <c r="O24" s="45">
        <f t="shared" ref="O24:O25" si="4">+N24*C24</f>
        <v>-4.3750000000000033E-5</v>
      </c>
    </row>
    <row r="25" spans="2:15" x14ac:dyDescent="0.5">
      <c r="B25" t="s">
        <v>14</v>
      </c>
      <c r="C25" s="38">
        <f t="shared" si="2"/>
        <v>0.25</v>
      </c>
      <c r="E25" s="43">
        <f>+(E9*$C$18)+(K9*$C$19)</f>
        <v>0.10750000000000001</v>
      </c>
      <c r="F25" s="42">
        <f>+E25*C25</f>
        <v>2.6875000000000003E-2</v>
      </c>
      <c r="G25" s="42">
        <f t="shared" si="3"/>
        <v>6.0625000000000005E-2</v>
      </c>
      <c r="H25" s="42">
        <f>+G25^2</f>
        <v>3.6753906250000007E-3</v>
      </c>
      <c r="I25" s="42">
        <f>+H25*C25</f>
        <v>9.1884765625000018E-4</v>
      </c>
      <c r="K25" s="44">
        <f>+G9</f>
        <v>0.21750000000000003</v>
      </c>
      <c r="L25" s="41">
        <f>+M9</f>
        <v>-9.6250000000000002E-2</v>
      </c>
      <c r="M25" s="41"/>
      <c r="N25" s="41">
        <f>+L25*K25</f>
        <v>-2.0934375000000002E-2</v>
      </c>
      <c r="O25" s="45">
        <f t="shared" si="4"/>
        <v>-5.2335937500000004E-3</v>
      </c>
    </row>
    <row r="26" spans="2:15" ht="14.7" thickBot="1" x14ac:dyDescent="0.55000000000000004">
      <c r="C26" s="38"/>
      <c r="E26" s="13"/>
      <c r="F26" s="14"/>
      <c r="G26" s="14"/>
      <c r="H26" s="14"/>
      <c r="K26" s="44"/>
      <c r="L26" s="41"/>
      <c r="M26" s="41"/>
      <c r="N26" s="41"/>
      <c r="O26" s="45"/>
    </row>
    <row r="27" spans="2:15" ht="14.7" thickBot="1" x14ac:dyDescent="0.55000000000000004">
      <c r="C27" s="15">
        <f>SUM(C23:C25)</f>
        <v>1</v>
      </c>
      <c r="E27" s="48" t="s">
        <v>58</v>
      </c>
      <c r="F27" s="73">
        <f>SUM(F23:F25)</f>
        <v>4.6875000000000007E-2</v>
      </c>
      <c r="G27" s="16" t="s">
        <v>15</v>
      </c>
      <c r="H27" s="17" t="s">
        <v>16</v>
      </c>
      <c r="I27" s="18">
        <f>SUM(I23:I25)</f>
        <v>2.654296875E-3</v>
      </c>
      <c r="K27" s="44"/>
      <c r="L27" s="41"/>
      <c r="M27" s="41"/>
      <c r="N27" s="46" t="s">
        <v>28</v>
      </c>
      <c r="O27" s="47">
        <f>SUM(O23:O25)</f>
        <v>-6.2781250000000007E-3</v>
      </c>
    </row>
    <row r="28" spans="2:15" ht="15" thickTop="1" thickBot="1" x14ac:dyDescent="0.55000000000000004">
      <c r="H28" s="48" t="s">
        <v>57</v>
      </c>
      <c r="I28" s="74">
        <f>SQRT(I27)</f>
        <v>5.1519868740127824E-2</v>
      </c>
      <c r="J28" s="19" t="s">
        <v>15</v>
      </c>
      <c r="K28" s="44"/>
      <c r="L28" s="41"/>
      <c r="M28" s="41"/>
      <c r="N28" s="46" t="s">
        <v>29</v>
      </c>
      <c r="O28" s="75">
        <f>+O27/(I12*O12)</f>
        <v>-0.78480484466690215</v>
      </c>
    </row>
    <row r="29" spans="2:15" ht="14.7" thickBot="1" x14ac:dyDescent="0.55000000000000004">
      <c r="K29" s="39"/>
      <c r="L29" s="34"/>
      <c r="M29" s="34"/>
      <c r="N29" s="49"/>
      <c r="O29" s="76" t="s">
        <v>67</v>
      </c>
    </row>
  </sheetData>
  <mergeCells count="2">
    <mergeCell ref="E4:I4"/>
    <mergeCell ref="K4:O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09D1-D79B-4531-9CE7-04A13A27ACFC}">
  <dimension ref="B1:I35"/>
  <sheetViews>
    <sheetView tabSelected="1" topLeftCell="A17" workbookViewId="0">
      <selection activeCell="E36" sqref="E36"/>
    </sheetView>
  </sheetViews>
  <sheetFormatPr defaultRowHeight="14.35" x14ac:dyDescent="0.5"/>
  <cols>
    <col min="1" max="1" width="2.41015625" customWidth="1"/>
    <col min="2" max="2" width="18.703125" customWidth="1"/>
    <col min="3" max="3" width="10.9375" customWidth="1"/>
    <col min="4" max="4" width="8.41015625" customWidth="1"/>
    <col min="5" max="5" width="11.05859375" customWidth="1"/>
    <col min="6" max="6" width="10.52734375" customWidth="1"/>
    <col min="8" max="8" width="11.3515625" customWidth="1"/>
    <col min="9" max="9" width="17.8203125" customWidth="1"/>
  </cols>
  <sheetData>
    <row r="1" spans="2:9" ht="20.7" x14ac:dyDescent="0.7">
      <c r="B1" s="1" t="s">
        <v>66</v>
      </c>
    </row>
    <row r="3" spans="2:9" ht="40" x14ac:dyDescent="0.5">
      <c r="B3" s="52" t="s">
        <v>30</v>
      </c>
      <c r="C3" s="53" t="s">
        <v>31</v>
      </c>
      <c r="D3" s="53" t="s">
        <v>32</v>
      </c>
      <c r="E3" s="53" t="s">
        <v>33</v>
      </c>
    </row>
    <row r="4" spans="2:9" x14ac:dyDescent="0.5">
      <c r="B4" s="54" t="s">
        <v>34</v>
      </c>
      <c r="C4" s="55"/>
      <c r="D4" s="55"/>
      <c r="E4" s="55"/>
    </row>
    <row r="5" spans="2:9" x14ac:dyDescent="0.5">
      <c r="B5" s="56" t="s">
        <v>35</v>
      </c>
      <c r="C5" s="57">
        <v>0.2</v>
      </c>
      <c r="D5" s="58">
        <v>0.02</v>
      </c>
      <c r="E5" s="59">
        <v>0</v>
      </c>
    </row>
    <row r="6" spans="2:9" x14ac:dyDescent="0.5">
      <c r="B6" s="50"/>
      <c r="C6" s="51"/>
      <c r="D6" s="51"/>
      <c r="E6" s="51"/>
    </row>
    <row r="7" spans="2:9" x14ac:dyDescent="0.5">
      <c r="B7" s="54" t="s">
        <v>36</v>
      </c>
      <c r="C7" s="60"/>
      <c r="D7" s="60"/>
      <c r="E7" s="60"/>
    </row>
    <row r="8" spans="2:9" x14ac:dyDescent="0.5">
      <c r="B8" s="56" t="s">
        <v>37</v>
      </c>
      <c r="C8" s="57">
        <v>0.5</v>
      </c>
      <c r="D8" s="58">
        <v>0.06</v>
      </c>
      <c r="E8" s="57">
        <v>0.1</v>
      </c>
    </row>
    <row r="9" spans="2:9" x14ac:dyDescent="0.5">
      <c r="B9" s="56" t="s">
        <v>38</v>
      </c>
      <c r="C9" s="57">
        <v>0.3</v>
      </c>
      <c r="D9" s="58">
        <v>0.2</v>
      </c>
      <c r="E9" s="57">
        <v>0.34</v>
      </c>
    </row>
    <row r="11" spans="2:9" x14ac:dyDescent="0.5">
      <c r="B11" s="61" t="s">
        <v>39</v>
      </c>
    </row>
    <row r="12" spans="2:9" ht="40" x14ac:dyDescent="0.5">
      <c r="B12" s="52" t="s">
        <v>40</v>
      </c>
      <c r="C12" s="53" t="s">
        <v>41</v>
      </c>
      <c r="D12" s="53" t="str">
        <f>+D3</f>
        <v>Expected Rate of Return</v>
      </c>
      <c r="E12" s="53" t="str">
        <f>+E3</f>
        <v>Expected Standard Deviation</v>
      </c>
      <c r="F12" s="53" t="s">
        <v>42</v>
      </c>
      <c r="H12" s="53" t="s">
        <v>53</v>
      </c>
      <c r="I12" s="53" t="s">
        <v>54</v>
      </c>
    </row>
    <row r="13" spans="2:9" x14ac:dyDescent="0.5">
      <c r="B13" s="63" t="str">
        <f>+B8</f>
        <v>Bonds</v>
      </c>
      <c r="C13" s="65">
        <f>+C8/SUM($C$8:$C$9)</f>
        <v>0.625</v>
      </c>
      <c r="D13" s="66">
        <f>+D8</f>
        <v>0.06</v>
      </c>
      <c r="E13" s="66">
        <f>+E8</f>
        <v>0.1</v>
      </c>
      <c r="H13">
        <f>+(C13*E13)^2</f>
        <v>3.90625E-3</v>
      </c>
      <c r="I13" s="10">
        <f>2*C13*E13*C14*E14*F15</f>
        <v>4.7812499999999999E-3</v>
      </c>
    </row>
    <row r="14" spans="2:9" x14ac:dyDescent="0.5">
      <c r="B14" s="63" t="str">
        <f>+B9</f>
        <v>Stocks</v>
      </c>
      <c r="C14" s="65">
        <f>+C9/SUM($C$8:$C$9)</f>
        <v>0.37499999999999994</v>
      </c>
      <c r="D14" s="66">
        <f>+D9</f>
        <v>0.2</v>
      </c>
      <c r="E14" s="66">
        <f>+E9</f>
        <v>0.34</v>
      </c>
      <c r="H14">
        <f>+(C14*E14)^2</f>
        <v>1.625625E-2</v>
      </c>
      <c r="I14" s="10"/>
    </row>
    <row r="15" spans="2:9" x14ac:dyDescent="0.5">
      <c r="B15" t="s">
        <v>43</v>
      </c>
      <c r="C15" s="62">
        <f>SUM(C13:C14)</f>
        <v>1</v>
      </c>
      <c r="D15" s="10"/>
      <c r="E15" s="10"/>
      <c r="F15" s="71">
        <v>0.3</v>
      </c>
      <c r="I15" s="10"/>
    </row>
    <row r="16" spans="2:9" x14ac:dyDescent="0.5">
      <c r="H16" t="s">
        <v>51</v>
      </c>
      <c r="I16" s="10">
        <f>+H13+H14+I13</f>
        <v>2.4943750000000001E-2</v>
      </c>
    </row>
    <row r="17" spans="2:9" x14ac:dyDescent="0.5">
      <c r="B17" s="67" t="s">
        <v>44</v>
      </c>
      <c r="C17" s="77">
        <f>+I17</f>
        <v>0.15793590472087088</v>
      </c>
      <c r="D17" s="72" t="s">
        <v>62</v>
      </c>
      <c r="H17" t="s">
        <v>52</v>
      </c>
      <c r="I17" s="10">
        <f>SQRT(I16)</f>
        <v>0.15793590472087088</v>
      </c>
    </row>
    <row r="19" spans="2:9" x14ac:dyDescent="0.5">
      <c r="B19" s="61" t="s">
        <v>48</v>
      </c>
    </row>
    <row r="20" spans="2:9" ht="59.35" customHeight="1" x14ac:dyDescent="0.5">
      <c r="B20" s="52" t="s">
        <v>30</v>
      </c>
      <c r="C20" s="53" t="s">
        <v>31</v>
      </c>
      <c r="D20" s="53" t="s">
        <v>32</v>
      </c>
      <c r="E20" s="53" t="s">
        <v>46</v>
      </c>
      <c r="F20" s="53" t="s">
        <v>47</v>
      </c>
      <c r="G20" s="53" t="s">
        <v>49</v>
      </c>
    </row>
    <row r="21" spans="2:9" x14ac:dyDescent="0.5">
      <c r="B21" s="54" t="s">
        <v>34</v>
      </c>
      <c r="C21" s="55"/>
      <c r="D21" s="55"/>
    </row>
    <row r="22" spans="2:9" x14ac:dyDescent="0.5">
      <c r="B22" s="56" t="s">
        <v>35</v>
      </c>
      <c r="C22" s="57">
        <v>0.2</v>
      </c>
      <c r="D22" s="58">
        <v>0.02</v>
      </c>
      <c r="E22" s="69">
        <f>+C22*$E$27</f>
        <v>20000</v>
      </c>
      <c r="F22" s="69">
        <f>+E22*D22</f>
        <v>400</v>
      </c>
    </row>
    <row r="23" spans="2:9" ht="6.7" customHeight="1" x14ac:dyDescent="0.5">
      <c r="B23" s="50"/>
      <c r="C23" s="51"/>
      <c r="D23" s="51"/>
      <c r="E23" s="10"/>
      <c r="F23" s="10"/>
    </row>
    <row r="24" spans="2:9" x14ac:dyDescent="0.5">
      <c r="B24" s="54" t="s">
        <v>36</v>
      </c>
      <c r="C24" s="60"/>
      <c r="D24" s="60"/>
      <c r="E24" s="10"/>
      <c r="F24" s="10"/>
    </row>
    <row r="25" spans="2:9" x14ac:dyDescent="0.5">
      <c r="B25" s="56" t="s">
        <v>37</v>
      </c>
      <c r="C25" s="57">
        <v>0.5</v>
      </c>
      <c r="D25" s="58">
        <v>0.06</v>
      </c>
      <c r="E25" s="69">
        <f t="shared" ref="E25:E26" si="0">+C25*$E$27</f>
        <v>50000</v>
      </c>
      <c r="F25" s="69">
        <f t="shared" ref="F25:F26" si="1">+E25*D25</f>
        <v>3000</v>
      </c>
    </row>
    <row r="26" spans="2:9" x14ac:dyDescent="0.5">
      <c r="B26" s="56" t="s">
        <v>38</v>
      </c>
      <c r="C26" s="57">
        <v>0.3</v>
      </c>
      <c r="D26" s="58">
        <v>0.2</v>
      </c>
      <c r="E26" s="69">
        <f t="shared" si="0"/>
        <v>30000</v>
      </c>
      <c r="F26" s="69">
        <f t="shared" si="1"/>
        <v>6000</v>
      </c>
    </row>
    <row r="27" spans="2:9" x14ac:dyDescent="0.5">
      <c r="B27" s="68" t="s">
        <v>45</v>
      </c>
      <c r="C27" s="64">
        <f>SUM(C22:C26)</f>
        <v>1</v>
      </c>
      <c r="E27" s="70">
        <v>100000</v>
      </c>
      <c r="F27" s="78">
        <f>SUM(F22:F26)</f>
        <v>9400</v>
      </c>
      <c r="G27" s="77">
        <f>+F27/$E$27</f>
        <v>9.4E-2</v>
      </c>
    </row>
    <row r="28" spans="2:9" x14ac:dyDescent="0.5">
      <c r="F28" s="72" t="s">
        <v>63</v>
      </c>
      <c r="G28" s="72" t="s">
        <v>64</v>
      </c>
    </row>
    <row r="29" spans="2:9" x14ac:dyDescent="0.5">
      <c r="B29" s="61" t="s">
        <v>50</v>
      </c>
    </row>
    <row r="30" spans="2:9" ht="40" x14ac:dyDescent="0.5">
      <c r="B30" s="52" t="s">
        <v>40</v>
      </c>
      <c r="C30" s="53" t="s">
        <v>41</v>
      </c>
      <c r="D30" s="53" t="str">
        <f t="shared" ref="D30:E32" si="2">+D12</f>
        <v>Expected Rate of Return</v>
      </c>
      <c r="E30" s="53" t="str">
        <f t="shared" si="2"/>
        <v>Expected Standard Deviation</v>
      </c>
      <c r="F30" s="53" t="s">
        <v>42</v>
      </c>
      <c r="H30" s="53" t="s">
        <v>53</v>
      </c>
      <c r="I30" s="53" t="s">
        <v>54</v>
      </c>
    </row>
    <row r="31" spans="2:9" x14ac:dyDescent="0.5">
      <c r="B31" s="63" t="str">
        <f>+B26</f>
        <v>Stocks</v>
      </c>
      <c r="C31" s="65">
        <f>+C13</f>
        <v>0.625</v>
      </c>
      <c r="D31" s="66">
        <f t="shared" si="2"/>
        <v>0.06</v>
      </c>
      <c r="E31" s="66">
        <f t="shared" si="2"/>
        <v>0.1</v>
      </c>
      <c r="H31" s="63">
        <f>+(C31*E31)^2</f>
        <v>3.90625E-3</v>
      </c>
      <c r="I31" s="63">
        <f>2*C31*E31*C32*E32*F33</f>
        <v>-1.59375E-2</v>
      </c>
    </row>
    <row r="32" spans="2:9" x14ac:dyDescent="0.5">
      <c r="B32" s="63" t="str">
        <f>+B27</f>
        <v>Total</v>
      </c>
      <c r="C32" s="65">
        <f>+C14</f>
        <v>0.37499999999999994</v>
      </c>
      <c r="D32" s="66">
        <f t="shared" si="2"/>
        <v>0.2</v>
      </c>
      <c r="E32" s="66">
        <f t="shared" si="2"/>
        <v>0.34</v>
      </c>
      <c r="H32" s="63">
        <f>+(C32*E32)^2</f>
        <v>1.625625E-2</v>
      </c>
      <c r="I32" s="63"/>
    </row>
    <row r="33" spans="2:9" x14ac:dyDescent="0.5">
      <c r="B33" t="s">
        <v>43</v>
      </c>
      <c r="C33" s="62">
        <f>SUM(C31:C32)</f>
        <v>1</v>
      </c>
      <c r="D33" s="10"/>
      <c r="E33" s="10"/>
      <c r="F33" s="71">
        <v>-1</v>
      </c>
    </row>
    <row r="34" spans="2:9" x14ac:dyDescent="0.5">
      <c r="H34" t="s">
        <v>51</v>
      </c>
      <c r="I34">
        <f>+H31+H32+I31</f>
        <v>4.2249999999999996E-3</v>
      </c>
    </row>
    <row r="35" spans="2:9" x14ac:dyDescent="0.5">
      <c r="B35" s="67" t="s">
        <v>44</v>
      </c>
      <c r="C35" s="77">
        <f>SQRT(((C31*E31)^2)+((C32*E32)^2)+2*C31*E31*C32*E32*F33)</f>
        <v>6.5000000000000002E-2</v>
      </c>
      <c r="D35" s="72" t="s">
        <v>65</v>
      </c>
      <c r="H35" t="s">
        <v>52</v>
      </c>
      <c r="I35">
        <f>SQRT(I34)</f>
        <v>6.5000000000000002E-2</v>
      </c>
    </row>
  </sheetData>
  <phoneticPr fontId="1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Homework 2.1-2.7</vt:lpstr>
      <vt:lpstr>Homework 8-11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2020-07-10T18:06:40Z</dcterms:created>
  <dcterms:modified xsi:type="dcterms:W3CDTF">2021-01-23T15:56:20Z</dcterms:modified>
</cp:coreProperties>
</file>