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2800" windowHeight="4353" firstSheet="16" activeTab="21"/>
  </bookViews>
  <sheets>
    <sheet name="Fig 15.1" sheetId="1" r:id="rId1"/>
    <sheet name="Fig 15.2" sheetId="2" r:id="rId2"/>
    <sheet name="Fig 15.3" sheetId="3" r:id="rId3"/>
    <sheet name="Fig 15.4" sheetId="4" r:id="rId4"/>
    <sheet name="Fig 15.5" sheetId="5" r:id="rId5"/>
    <sheet name="Fig 15.6" sheetId="6" r:id="rId6"/>
    <sheet name="Fig 15.7" sheetId="7" r:id="rId7"/>
    <sheet name="Fig 15.8" sheetId="8" r:id="rId8"/>
    <sheet name="Fig 15.9" sheetId="9" r:id="rId9"/>
    <sheet name="Fig 15.10" sheetId="10" r:id="rId10"/>
    <sheet name="Fig 15.11" sheetId="11" r:id="rId11"/>
    <sheet name="Fig 15.12" sheetId="12" r:id="rId12"/>
    <sheet name="Fig 15.13" sheetId="13" r:id="rId13"/>
    <sheet name="Fig 15.14" sheetId="14" r:id="rId14"/>
    <sheet name="Fig 15.15" sheetId="15" r:id="rId15"/>
    <sheet name="Problem 15.1a" sheetId="16" r:id="rId16"/>
    <sheet name="Problem 15.1b" sheetId="17" r:id="rId17"/>
    <sheet name="Problem 15.2b" sheetId="18" r:id="rId18"/>
    <sheet name="Problem 15.2a" sheetId="19" r:id="rId19"/>
    <sheet name="Problem 15.2c" sheetId="20" r:id="rId20"/>
    <sheet name="Problem 15.3" sheetId="21" r:id="rId21"/>
    <sheet name="INSTRUCTOR'S" sheetId="22" r:id="rId22"/>
    <sheet name="CASE STUDY" sheetId="23" r:id="rId23"/>
  </sheets>
  <externalReferences>
    <externalReference r:id="rId26"/>
  </externalReferences>
  <definedNames>
    <definedName name="_xlnm.Print_Area" localSheetId="2">'Fig 15.10'!$D$5:$M$65</definedName>
    <definedName name="_xlnm.Print_Titles" localSheetId="2">'Fig 15.3'!$2:$4</definedName>
  </definedNames>
  <calcPr fullCalcOnLoad="1"/>
</workbook>
</file>

<file path=xl/sharedStrings.xml><?xml version="1.0" encoding="utf-8"?>
<sst xmlns="http://schemas.openxmlformats.org/spreadsheetml/2006/main" count="1055" uniqueCount="368">
  <si>
    <t>Total Revenue</t>
  </si>
  <si>
    <t>Cost of Revenue</t>
  </si>
  <si>
    <t>Gross Profit</t>
  </si>
  <si>
    <t>Total Operating Expenses</t>
  </si>
  <si>
    <t>EBIT (Operating Income or Loss)</t>
  </si>
  <si>
    <t>Interest Expense</t>
  </si>
  <si>
    <t>EBT &amp; other Income/Expenses</t>
  </si>
  <si>
    <t>Other Income/Expenses Net</t>
  </si>
  <si>
    <t>EBT</t>
  </si>
  <si>
    <t>Income Tax Expense</t>
  </si>
  <si>
    <t>Net Income</t>
  </si>
  <si>
    <t>INCOME STATEMENT (December 31)</t>
  </si>
  <si>
    <t>($000's)</t>
  </si>
  <si>
    <t>BALANACE SHEET STATEMENT (December 31)</t>
  </si>
  <si>
    <t>Assets</t>
  </si>
  <si>
    <t>Current Assets</t>
  </si>
  <si>
    <t>Cash And Cash Equivalents</t>
  </si>
  <si>
    <t>Other Short Term Investments</t>
  </si>
  <si>
    <t>Total Cash</t>
  </si>
  <si>
    <t>Net Receivables</t>
  </si>
  <si>
    <t>Inventory</t>
  </si>
  <si>
    <t>Total Current Assets</t>
  </si>
  <si>
    <t>Non-current assets</t>
  </si>
  <si>
    <t>Gross property, plant and equipment</t>
  </si>
  <si>
    <t>Accumulated Depreciation</t>
  </si>
  <si>
    <t>Net property, plant and equipment</t>
  </si>
  <si>
    <t>Long Term Investments</t>
  </si>
  <si>
    <t>Goodwill</t>
  </si>
  <si>
    <t>Intangible Assets</t>
  </si>
  <si>
    <t>Other long-term assets</t>
  </si>
  <si>
    <t>Total non-current assets</t>
  </si>
  <si>
    <t>Total Assets</t>
  </si>
  <si>
    <t>Liabilities</t>
  </si>
  <si>
    <t>Current Liabilities</t>
  </si>
  <si>
    <t>Accounts Payable</t>
  </si>
  <si>
    <t>Accrued liabilities</t>
  </si>
  <si>
    <t>Deferred revenues</t>
  </si>
  <si>
    <t>Current Portion of Long Term Debt</t>
  </si>
  <si>
    <t>Total Current Liabilities</t>
  </si>
  <si>
    <t>Non-Current Liabilities</t>
  </si>
  <si>
    <t>Long Term Debt</t>
  </si>
  <si>
    <t>Deferred taxes liabilities</t>
  </si>
  <si>
    <t>Total non-current liabilities</t>
  </si>
  <si>
    <t>Total Liabilities</t>
  </si>
  <si>
    <t>Stockholders' Equity</t>
  </si>
  <si>
    <t>Common Stock</t>
  </si>
  <si>
    <t>Retained Earnings</t>
  </si>
  <si>
    <t>Total stockholders' equity</t>
  </si>
  <si>
    <t xml:space="preserve"> Liabilities &amp; Stockholders Equity</t>
  </si>
  <si>
    <t>Error</t>
  </si>
  <si>
    <t>SUMMARY CASH FLOW ANALASIS (December 31)</t>
  </si>
  <si>
    <t>Depreciation</t>
  </si>
  <si>
    <t>Amortization (Intangibles)</t>
  </si>
  <si>
    <t>Deferred Taxes</t>
  </si>
  <si>
    <t>ST Deferred Revenue</t>
  </si>
  <si>
    <t xml:space="preserve"> Cash Income</t>
  </si>
  <si>
    <t>Working Capital Activity</t>
  </si>
  <si>
    <t xml:space="preserve">  Total Working Capital</t>
  </si>
  <si>
    <t>Operating Cash Flow (OCF)</t>
  </si>
  <si>
    <t>Investment Activities</t>
  </si>
  <si>
    <t>Capital Expenditure</t>
  </si>
  <si>
    <t>Long-Term Investment</t>
  </si>
  <si>
    <t>Other Long-Term Assets</t>
  </si>
  <si>
    <t xml:space="preserve">  Total Investment Activities</t>
  </si>
  <si>
    <t>Cash Flow Before Financing</t>
  </si>
  <si>
    <t>Financing Activity</t>
  </si>
  <si>
    <t>ST Debt</t>
  </si>
  <si>
    <t>LT Debt</t>
  </si>
  <si>
    <t>LT Deferred Revenue</t>
  </si>
  <si>
    <t>Other Long-Term Liabilities</t>
  </si>
  <si>
    <t xml:space="preserve">  Total Financing Activities</t>
  </si>
  <si>
    <t>Free Cash Flow</t>
  </si>
  <si>
    <t xml:space="preserve"> Allocation Cash and Cash Equivalents</t>
  </si>
  <si>
    <t xml:space="preserve"> Allocation Other Short-Term Investments</t>
  </si>
  <si>
    <t>Beginning Cash</t>
  </si>
  <si>
    <t>Ending Cash</t>
  </si>
  <si>
    <t>FINANCIAL RATIO ANALYSIS</t>
  </si>
  <si>
    <t>EBITDA ($ 000's)</t>
  </si>
  <si>
    <t>TREND ANALYSIS</t>
  </si>
  <si>
    <t>Revenue Growth</t>
  </si>
  <si>
    <t>LIQUIDITY RATIOS</t>
  </si>
  <si>
    <t>Current Ratio</t>
  </si>
  <si>
    <t>Quick Ratio</t>
  </si>
  <si>
    <t>Accounts Receivable Turnover</t>
  </si>
  <si>
    <t>Accounts Receivable Days</t>
  </si>
  <si>
    <t>SOLVENCY RATIOS</t>
  </si>
  <si>
    <t>Total Debt / Total Capitalization (Cap Ratio)</t>
  </si>
  <si>
    <t>EBITDA/ Interest (Coverage Ratio)</t>
  </si>
  <si>
    <t>Total Debt / EBITDA (Leverage Ratio)</t>
  </si>
  <si>
    <t>PROFITABILITY RATIO</t>
  </si>
  <si>
    <t>EBITDA Margin</t>
  </si>
  <si>
    <t>ROA</t>
  </si>
  <si>
    <t>ROE</t>
  </si>
  <si>
    <t>HYATT HOTELS CORPORATION</t>
  </si>
  <si>
    <t>INPUT</t>
  </si>
  <si>
    <t>Sales</t>
  </si>
  <si>
    <t>Cost of Good Sold</t>
  </si>
  <si>
    <t>Cash</t>
  </si>
  <si>
    <t>Tax Rate</t>
  </si>
  <si>
    <t>SG&amp;A</t>
  </si>
  <si>
    <t>Initial Equity Investment</t>
  </si>
  <si>
    <t>Accounts Receivable</t>
  </si>
  <si>
    <t>Gross Fixed Assets</t>
  </si>
  <si>
    <t>OUTPUT</t>
  </si>
  <si>
    <t>Income Statement</t>
  </si>
  <si>
    <t>Cash Flow</t>
  </si>
  <si>
    <t>NI</t>
  </si>
  <si>
    <t>COGS</t>
  </si>
  <si>
    <t>Cash Income</t>
  </si>
  <si>
    <t>EBITDA</t>
  </si>
  <si>
    <t>WC</t>
  </si>
  <si>
    <t>Change in A/R</t>
  </si>
  <si>
    <t>Change in Inventory</t>
  </si>
  <si>
    <t>EBIT</t>
  </si>
  <si>
    <t>Change in A/P</t>
  </si>
  <si>
    <t>Interest</t>
  </si>
  <si>
    <t xml:space="preserve"> Change Working Capital</t>
  </si>
  <si>
    <t>Taxes</t>
  </si>
  <si>
    <t>Inv</t>
  </si>
  <si>
    <t>Capex</t>
  </si>
  <si>
    <t>Fin</t>
  </si>
  <si>
    <t>Debt</t>
  </si>
  <si>
    <t>Balance Sheet</t>
  </si>
  <si>
    <t xml:space="preserve"> Fin Activity</t>
  </si>
  <si>
    <t>Account Receivable</t>
  </si>
  <si>
    <t>Beginning Cash Flow</t>
  </si>
  <si>
    <t xml:space="preserve">  Total C/A</t>
  </si>
  <si>
    <t>Ending Cash Flow</t>
  </si>
  <si>
    <t xml:space="preserve">Gross Fixed Assets </t>
  </si>
  <si>
    <t xml:space="preserve">   Net Fixed Assets</t>
  </si>
  <si>
    <t>Inventory Turnover Days</t>
  </si>
  <si>
    <t xml:space="preserve">  Total Liabilities</t>
  </si>
  <si>
    <t xml:space="preserve">  Total Equity</t>
  </si>
  <si>
    <t>Total Liability + Equity</t>
  </si>
  <si>
    <t>Amortization</t>
  </si>
  <si>
    <t>Cash Taxes</t>
  </si>
  <si>
    <t xml:space="preserve"> Paid in Capital</t>
  </si>
  <si>
    <t>Defered Taxes</t>
  </si>
  <si>
    <t xml:space="preserve"> Capitalized Fees (Amort)</t>
  </si>
  <si>
    <t xml:space="preserve">  Gross Profit</t>
  </si>
  <si>
    <t>Deffered Taxes</t>
  </si>
  <si>
    <t>Operating Cash Flow</t>
  </si>
  <si>
    <t>CFBFA</t>
  </si>
  <si>
    <t>Equity Pmt/Contribution</t>
  </si>
  <si>
    <t>Capitalized Fees (Amortiz)</t>
  </si>
  <si>
    <t>Financial Ratios</t>
  </si>
  <si>
    <t>Gross Margin %</t>
  </si>
  <si>
    <t>Paid in Capital</t>
  </si>
  <si>
    <t>Balance Sheet (000's)</t>
  </si>
  <si>
    <t>Income Statement (000's)</t>
  </si>
  <si>
    <t>Revenues by Geography</t>
  </si>
  <si>
    <t xml:space="preserve"> Cash</t>
  </si>
  <si>
    <t xml:space="preserve">  U.S.</t>
  </si>
  <si>
    <t xml:space="preserve"> Accounts Receivable</t>
  </si>
  <si>
    <t xml:space="preserve">  Europe</t>
  </si>
  <si>
    <t xml:space="preserve"> Inventories</t>
  </si>
  <si>
    <t xml:space="preserve">  Asia</t>
  </si>
  <si>
    <t xml:space="preserve"> Prepaid Expenses</t>
  </si>
  <si>
    <t>Cost of Revenues by Geography</t>
  </si>
  <si>
    <t>Property and Equipment</t>
  </si>
  <si>
    <t xml:space="preserve"> Land</t>
  </si>
  <si>
    <t xml:space="preserve"> Building</t>
  </si>
  <si>
    <t xml:space="preserve"> Furniture &amp; Equipment</t>
  </si>
  <si>
    <t>Total Cost of Revenue</t>
  </si>
  <si>
    <t>Total Gross P&amp;E</t>
  </si>
  <si>
    <t>Less Accumulated Depreciaition</t>
  </si>
  <si>
    <t>Net P&amp;E</t>
  </si>
  <si>
    <t>Operating Expenses</t>
  </si>
  <si>
    <t>Long-Term Investments</t>
  </si>
  <si>
    <t xml:space="preserve"> Administrative &amp; General</t>
  </si>
  <si>
    <t xml:space="preserve"> Marketing Expenses</t>
  </si>
  <si>
    <t xml:space="preserve"> Other Operating Expenses</t>
  </si>
  <si>
    <t>Liabilities and Owners Equity</t>
  </si>
  <si>
    <t xml:space="preserve"> Accounts Payable</t>
  </si>
  <si>
    <t xml:space="preserve"> Accrued Income Taxes</t>
  </si>
  <si>
    <t xml:space="preserve"> Accrued Expenses</t>
  </si>
  <si>
    <t xml:space="preserve"> Current Portion of Long Term Debt</t>
  </si>
  <si>
    <t>Long-Term Debt:</t>
  </si>
  <si>
    <t>Deferred Income Taxes</t>
  </si>
  <si>
    <t>Total Liabilties</t>
  </si>
  <si>
    <t>Owners' Equity</t>
  </si>
  <si>
    <t xml:space="preserve"> Common Stock</t>
  </si>
  <si>
    <t xml:space="preserve"> Paid-in-Capital</t>
  </si>
  <si>
    <t xml:space="preserve"> Retained Earnings</t>
  </si>
  <si>
    <t>Total Owners' Equity</t>
  </si>
  <si>
    <t>Total Liabilities &amp; Owner's Equity</t>
  </si>
  <si>
    <t>Cash Flow Statement (000's)</t>
  </si>
  <si>
    <t xml:space="preserve">  Plus Depreciation</t>
  </si>
  <si>
    <t xml:space="preserve">  Plus Deffered Taxes</t>
  </si>
  <si>
    <t>Working Capital Activities</t>
  </si>
  <si>
    <t xml:space="preserve">  Change in Accounts Receivable</t>
  </si>
  <si>
    <t xml:space="preserve">  Change in Inventory</t>
  </si>
  <si>
    <t xml:space="preserve">  Change in Prepaid Expenses</t>
  </si>
  <si>
    <t xml:space="preserve">  Change in Accounts Payable</t>
  </si>
  <si>
    <t xml:space="preserve">  Change in Accrued Income Taxes</t>
  </si>
  <si>
    <t xml:space="preserve">  Change in Accrued Expenses</t>
  </si>
  <si>
    <t>Total Change in Working Capital</t>
  </si>
  <si>
    <t xml:space="preserve">  Capital Expenditures</t>
  </si>
  <si>
    <t xml:space="preserve">  Investments (Change)</t>
  </si>
  <si>
    <t>Total Investment Activities</t>
  </si>
  <si>
    <t>Cash Available Before Financing Activities</t>
  </si>
  <si>
    <t>Financing Activities</t>
  </si>
  <si>
    <t xml:space="preserve">   ST Debt Payments</t>
  </si>
  <si>
    <t xml:space="preserve">   LT Payments</t>
  </si>
  <si>
    <t xml:space="preserve">   Equity Contribution</t>
  </si>
  <si>
    <t>Total Financing Activities</t>
  </si>
  <si>
    <t>Ratio Analysis</t>
  </si>
  <si>
    <t>Total Revenue Growth</t>
  </si>
  <si>
    <t xml:space="preserve"> LTD / Total Capitalization</t>
  </si>
  <si>
    <t xml:space="preserve"> EBITDA / Interest (Coverage Ratio)</t>
  </si>
  <si>
    <t xml:space="preserve"> Total Debt / EBITDA (Leverage Ratio)</t>
  </si>
  <si>
    <t xml:space="preserve"> Inventory Days</t>
  </si>
  <si>
    <t xml:space="preserve"> Accounts Receivable Days</t>
  </si>
  <si>
    <t xml:space="preserve"> Total Company Gross Margin</t>
  </si>
  <si>
    <t xml:space="preserve"> US Business Gross Margin</t>
  </si>
  <si>
    <t xml:space="preserve"> EBITDA Margin</t>
  </si>
  <si>
    <t xml:space="preserve"> Return on Assets (ROA)</t>
  </si>
  <si>
    <t xml:space="preserve"> Return on Equity (ROE)</t>
  </si>
  <si>
    <t>Celerity Technogy Inc. ("CTI")</t>
  </si>
  <si>
    <t>Financial Statement Analysis</t>
  </si>
  <si>
    <t>Operating Ratios for Year 2</t>
  </si>
  <si>
    <t>Rev. Growth</t>
  </si>
  <si>
    <t>% Breakdown</t>
  </si>
  <si>
    <t>Gross Margin</t>
  </si>
  <si>
    <t xml:space="preserve"> As % of Sales</t>
  </si>
  <si>
    <t>(EBITDA Margin)</t>
  </si>
  <si>
    <t>Deprec.as % of Revenues</t>
  </si>
  <si>
    <t>EBIT Margin</t>
  </si>
  <si>
    <t>Interest Rate</t>
  </si>
  <si>
    <t>Interest Exp. / (Avg Debt incl. LT and ST)</t>
  </si>
  <si>
    <t>NI Margin</t>
  </si>
  <si>
    <t>Fig 15.1</t>
  </si>
  <si>
    <t>Figure 15.2</t>
  </si>
  <si>
    <t xml:space="preserve"> Year  1</t>
  </si>
  <si>
    <t>Year 2</t>
  </si>
  <si>
    <t>$ Change</t>
  </si>
  <si>
    <t>% Change</t>
  </si>
  <si>
    <t>Figure 15.3</t>
  </si>
  <si>
    <t xml:space="preserve">  Plus/Less Deffered Taxes</t>
  </si>
  <si>
    <t xml:space="preserve">   LT Debt Payments</t>
  </si>
  <si>
    <t>Figure 15.6</t>
  </si>
  <si>
    <t>Figure 15.8</t>
  </si>
  <si>
    <t>Figure 15.9</t>
  </si>
  <si>
    <t>Trend Analysis Ratios</t>
  </si>
  <si>
    <t>Stock one-year Return (HPR)</t>
  </si>
  <si>
    <t>Liquidity Ratios</t>
  </si>
  <si>
    <t xml:space="preserve"> Current Ratio </t>
  </si>
  <si>
    <t xml:space="preserve"> Quick ratio</t>
  </si>
  <si>
    <t xml:space="preserve"> Cash ratio</t>
  </si>
  <si>
    <t xml:space="preserve"> Accounts Receivable Turnover (ART)</t>
  </si>
  <si>
    <t>Solvency Ratios</t>
  </si>
  <si>
    <t xml:space="preserve"> Debt/Equity Ratio</t>
  </si>
  <si>
    <t xml:space="preserve"> EBIT / Interest</t>
  </si>
  <si>
    <t xml:space="preserve"> LTD / EBITDA (Leverage Ratio)</t>
  </si>
  <si>
    <t>Activity Ratios / Operating Ratios</t>
  </si>
  <si>
    <t xml:space="preserve"> Inventory Ratio (IR)</t>
  </si>
  <si>
    <t xml:space="preserve"> Inventory Ratio - Days</t>
  </si>
  <si>
    <t xml:space="preserve"> Fixed Asset Turnover Ratio</t>
  </si>
  <si>
    <t xml:space="preserve"> Asset Turnover Ratio</t>
  </si>
  <si>
    <t>Profitability Ratios</t>
  </si>
  <si>
    <t>Return on Assets (ROA)</t>
  </si>
  <si>
    <t>Gross Return on Assets</t>
  </si>
  <si>
    <t>Return on Equity (ROE)</t>
  </si>
  <si>
    <t>Other Ratios</t>
  </si>
  <si>
    <t>Altma's Z-score</t>
  </si>
  <si>
    <t>Z Formula</t>
  </si>
  <si>
    <t>Z = 1.2x(WC/TA) + 1.4x(RE/TA)+3.3x(EBIT/TA)+0.6x(MVE/Liabilities) + 0.99x(Sales/TA)</t>
  </si>
  <si>
    <t>WC = Working Capital</t>
  </si>
  <si>
    <t>TA=Total Assets</t>
  </si>
  <si>
    <t>RE=Retained Earnings</t>
  </si>
  <si>
    <t>MVE=Market Value of Equity</t>
  </si>
  <si>
    <t>Definition</t>
  </si>
  <si>
    <t xml:space="preserve"> Cash Avail. For Debt Serv. / Debt Serv.</t>
  </si>
  <si>
    <t xml:space="preserve"> Fixed Charge Coverage Serv./Debt Serv.</t>
  </si>
  <si>
    <t xml:space="preserve">This Year's Revenue / Last Year's Revenue  - 1 </t>
  </si>
  <si>
    <t xml:space="preserve">This Year's SP/ Last Year's SP -1 </t>
  </si>
  <si>
    <t>CA/CL</t>
  </si>
  <si>
    <t>(Cash + A/R) / CL</t>
  </si>
  <si>
    <t>Cash / CL</t>
  </si>
  <si>
    <t>Revenue/Avg AR</t>
  </si>
  <si>
    <t>365 / ART</t>
  </si>
  <si>
    <t>LTD / Equity</t>
  </si>
  <si>
    <t>LTD / (LTD + Equity)</t>
  </si>
  <si>
    <t>EBITDA / Interest</t>
  </si>
  <si>
    <t>EBIT / Interest</t>
  </si>
  <si>
    <t>(CABFA + Int.) / (int. + ST + LT Pmts)</t>
  </si>
  <si>
    <t>(EBITDA - Capex)/(Int.+ ST + LT Pmts)</t>
  </si>
  <si>
    <t xml:space="preserve"> LTD / EBITDA</t>
  </si>
  <si>
    <t>Cost of Revenues/Avg Inventory</t>
  </si>
  <si>
    <t>365 / IR</t>
  </si>
  <si>
    <t>Rev / Avg of FA</t>
  </si>
  <si>
    <t>Rev / Avg of Total Assets</t>
  </si>
  <si>
    <t>Gross Margin / Revenues</t>
  </si>
  <si>
    <t>EBITDA / Revenue</t>
  </si>
  <si>
    <t>EBIT / Revenue</t>
  </si>
  <si>
    <t>NI / Avg Assets</t>
  </si>
  <si>
    <t>EBIT / Avg Assets</t>
  </si>
  <si>
    <t>NI / Avg Equity</t>
  </si>
  <si>
    <t>Z-Score</t>
  </si>
  <si>
    <t>Bankruptcy</t>
  </si>
  <si>
    <t>1.8x or less</t>
  </si>
  <si>
    <t>Likely</t>
  </si>
  <si>
    <t>Between 1.8 - 3.0</t>
  </si>
  <si>
    <t>Uncertain</t>
  </si>
  <si>
    <t>3.0 or above</t>
  </si>
  <si>
    <t>Not likely</t>
  </si>
  <si>
    <t>Figure  15.10</t>
  </si>
  <si>
    <t>Figure 15.11</t>
  </si>
  <si>
    <t>Figure 15.13</t>
  </si>
  <si>
    <t>Figure 15.14</t>
  </si>
  <si>
    <t>Figure 15.15</t>
  </si>
  <si>
    <t>INCOME Vs Cash (timing Difference)</t>
  </si>
  <si>
    <t>A not so perfect world: Cash is different than income</t>
  </si>
  <si>
    <t>if every business is run like a lemonade stand by a 9-year old</t>
  </si>
  <si>
    <t>Lemonade Sales:</t>
  </si>
  <si>
    <t xml:space="preserve">  Sold 100 cups @ $1 each</t>
  </si>
  <si>
    <t>Expenses:</t>
  </si>
  <si>
    <t xml:space="preserve">  Box of 100 Cups</t>
  </si>
  <si>
    <t xml:space="preserve">  Lemonade Concetrate Juice</t>
  </si>
  <si>
    <t xml:space="preserve">  4 Gallons of Water</t>
  </si>
  <si>
    <t xml:space="preserve">      Total Expenses</t>
  </si>
  <si>
    <t>Cash Flow Statement</t>
  </si>
  <si>
    <t>Cash Flows:</t>
  </si>
  <si>
    <t xml:space="preserve">  Plus money that we owe</t>
  </si>
  <si>
    <t xml:space="preserve">  Less money owed to us</t>
  </si>
  <si>
    <t xml:space="preserve">      Net Working Capital</t>
  </si>
  <si>
    <t>Figure 15.4</t>
  </si>
  <si>
    <t>Figure 15.5</t>
  </si>
  <si>
    <t>Addbacks Non-Cash items in I/S</t>
  </si>
  <si>
    <t>Asset UP</t>
  </si>
  <si>
    <t>CF Negative</t>
  </si>
  <si>
    <t>Asset Down</t>
  </si>
  <si>
    <t>CF Positive</t>
  </si>
  <si>
    <t>Liability UP</t>
  </si>
  <si>
    <t>Liability Down</t>
  </si>
  <si>
    <t>Equity UP</t>
  </si>
  <si>
    <t>Equity Down</t>
  </si>
  <si>
    <t xml:space="preserve">  Deffered Taxes</t>
  </si>
  <si>
    <t>Lemonade Stand</t>
  </si>
  <si>
    <t xml:space="preserve">Water </t>
  </si>
  <si>
    <t>Lemonade C</t>
  </si>
  <si>
    <t>box 100 cups</t>
  </si>
  <si>
    <t>$1x 100 cups</t>
  </si>
  <si>
    <t>Expnse</t>
  </si>
  <si>
    <t>Profit</t>
  </si>
  <si>
    <t>CF</t>
  </si>
  <si>
    <t>Receivable</t>
  </si>
  <si>
    <t xml:space="preserve"> timing diference</t>
  </si>
  <si>
    <t>Working Capital</t>
  </si>
  <si>
    <t>Cash flow</t>
  </si>
  <si>
    <t>If Asset UP</t>
  </si>
  <si>
    <t>Cash flow negative</t>
  </si>
  <si>
    <t>If Asset Dwn</t>
  </si>
  <si>
    <t>Cash flow positive</t>
  </si>
  <si>
    <t>If Liab Up</t>
  </si>
  <si>
    <t>If Liab Dwn</t>
  </si>
  <si>
    <t>If Equity Up</t>
  </si>
  <si>
    <t>If Equity Dwn</t>
  </si>
  <si>
    <t>HOW WELL THE COMPANY MANAGES CASH</t>
  </si>
  <si>
    <t>MIX</t>
  </si>
  <si>
    <t>HOW WELL THE COMPANY MANAGES DEBT</t>
  </si>
  <si>
    <t>Gross Profit / Revenues</t>
  </si>
  <si>
    <t>MLO</t>
  </si>
  <si>
    <t>Expense</t>
  </si>
  <si>
    <t xml:space="preserve">Cash </t>
  </si>
  <si>
    <t xml:space="preserve">Timing Differences </t>
  </si>
  <si>
    <t>cash taxes</t>
  </si>
  <si>
    <t xml:space="preserve"> Total Debt / Total Capitalization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</si>
</sst>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E+00"/>
    <numFmt numFmtId="173" formatCode="00000"/>
    <numFmt numFmtId="174" formatCode="0.0%"/>
    <numFmt numFmtId="175" formatCode="_(&quot;$&quot;* #,##0.0_);_(&quot;$&quot;* \(#,##0.0\);_(&quot;$&quot;* &quot;-&quot;??_);_(@_)"/>
    <numFmt numFmtId="176" formatCode="_(&quot;$&quot;* #,##0_);_(&quot;$&quot;* \(#,##0\);_(&quot;$&quot;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_);_(* \(#,##0.0\);_(* &quot;-&quot;??_);_(@_)"/>
    <numFmt numFmtId="180" formatCode="_(* #,##0_);_(* \(#,##0\);_(* &quot;-&quot;??_);_(@_)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00\x"/>
    <numFmt numFmtId="188" formatCode="0.00\x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mmm\-yyyy"/>
    <numFmt numFmtId="194" formatCode="#,#00"/>
    <numFmt numFmtId="195" formatCode="0.0\x"/>
    <numFmt numFmtId="196" formatCode="#,#00.0"/>
    <numFmt numFmtId="197" formatCode="#,#00.00"/>
  </numFmts>
  <fonts count="81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u val="singleAccounting"/>
      <sz val="10"/>
      <name val="Arial"/>
      <family val="2"/>
    </font>
    <font>
      <b/>
      <u val="single"/>
      <sz val="10"/>
      <name val="Arial"/>
      <family val="2"/>
    </font>
    <font>
      <u val="single"/>
      <sz val="9"/>
      <name val="Arial"/>
      <family val="2"/>
    </font>
    <font>
      <b/>
      <sz val="11"/>
      <name val="Arial"/>
      <family val="2"/>
    </font>
    <font>
      <u val="single"/>
      <sz val="10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22"/>
      <name val="Arial"/>
      <family val="2"/>
    </font>
    <font>
      <b/>
      <u val="single"/>
      <sz val="10"/>
      <color indexed="22"/>
      <name val="Arial"/>
      <family val="2"/>
    </font>
    <font>
      <sz val="10"/>
      <color indexed="30"/>
      <name val="Arial"/>
      <family val="2"/>
    </font>
    <font>
      <sz val="10"/>
      <color indexed="8"/>
      <name val="&amp;quot"/>
      <family val="0"/>
    </font>
    <font>
      <sz val="9"/>
      <color indexed="8"/>
      <name val="&amp;quot"/>
      <family val="0"/>
    </font>
    <font>
      <b/>
      <sz val="9"/>
      <color indexed="8"/>
      <name val="&amp;quot"/>
      <family val="0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u val="single"/>
      <sz val="9"/>
      <color indexed="8"/>
      <name val="Times New Roman"/>
      <family val="1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2" tint="-0.24997000396251678"/>
      <name val="Arial"/>
      <family val="2"/>
    </font>
    <font>
      <b/>
      <u val="single"/>
      <sz val="10"/>
      <color theme="2" tint="-0.24997000396251678"/>
      <name val="Arial"/>
      <family val="2"/>
    </font>
    <font>
      <sz val="10"/>
      <color rgb="FF0070C0"/>
      <name val="Arial"/>
      <family val="2"/>
    </font>
    <font>
      <sz val="10"/>
      <color rgb="FF000000"/>
      <name val="&amp;quot"/>
      <family val="0"/>
    </font>
    <font>
      <sz val="9"/>
      <color rgb="FF000000"/>
      <name val="&amp;quot"/>
      <family val="0"/>
    </font>
    <font>
      <b/>
      <sz val="9"/>
      <color rgb="FF000000"/>
      <name val="&amp;quot"/>
      <family val="0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  <font>
      <b/>
      <u val="single"/>
      <sz val="9"/>
      <color rgb="FF000000"/>
      <name val="Times New Roman"/>
      <family val="1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b/>
      <u val="single"/>
      <sz val="10"/>
      <color theme="1"/>
      <name val="Arial"/>
      <family val="2"/>
    </font>
    <font>
      <b/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/>
      <right style="thin"/>
      <top style="thin"/>
      <bottom/>
    </border>
    <border>
      <left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357">
    <xf numFmtId="0" fontId="0" fillId="0" borderId="0" xfId="0" applyAlignment="1">
      <alignment/>
    </xf>
    <xf numFmtId="0" fontId="1" fillId="0" borderId="0" xfId="0" applyFont="1" applyAlignment="1">
      <alignment/>
    </xf>
    <xf numFmtId="43" fontId="0" fillId="0" borderId="0" xfId="42" applyFont="1" applyAlignment="1">
      <alignment/>
    </xf>
    <xf numFmtId="41" fontId="0" fillId="0" borderId="0" xfId="42" applyNumberFormat="1" applyFont="1" applyAlignment="1">
      <alignment/>
    </xf>
    <xf numFmtId="41" fontId="0" fillId="0" borderId="10" xfId="42" applyNumberFormat="1" applyFont="1" applyBorder="1" applyAlignment="1">
      <alignment/>
    </xf>
    <xf numFmtId="41" fontId="0" fillId="0" borderId="11" xfId="42" applyNumberFormat="1" applyFont="1" applyBorder="1" applyAlignment="1">
      <alignment/>
    </xf>
    <xf numFmtId="41" fontId="0" fillId="0" borderId="0" xfId="42" applyNumberFormat="1" applyFont="1" applyBorder="1" applyAlignment="1">
      <alignment/>
    </xf>
    <xf numFmtId="9" fontId="0" fillId="0" borderId="0" xfId="59" applyFont="1" applyAlignment="1">
      <alignment/>
    </xf>
    <xf numFmtId="174" fontId="0" fillId="0" borderId="0" xfId="59" applyNumberFormat="1" applyFont="1" applyAlignment="1">
      <alignment/>
    </xf>
    <xf numFmtId="174" fontId="0" fillId="0" borderId="0" xfId="59" applyNumberFormat="1" applyFont="1" applyBorder="1" applyAlignment="1">
      <alignment/>
    </xf>
    <xf numFmtId="41" fontId="4" fillId="0" borderId="10" xfId="42" applyNumberFormat="1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41" fontId="4" fillId="0" borderId="0" xfId="42" applyNumberFormat="1" applyFont="1" applyBorder="1" applyAlignment="1">
      <alignment/>
    </xf>
    <xf numFmtId="0" fontId="10" fillId="33" borderId="12" xfId="0" applyFont="1" applyFill="1" applyBorder="1" applyAlignment="1">
      <alignment/>
    </xf>
    <xf numFmtId="0" fontId="0" fillId="33" borderId="13" xfId="0" applyFill="1" applyBorder="1" applyAlignment="1">
      <alignment/>
    </xf>
    <xf numFmtId="43" fontId="9" fillId="33" borderId="13" xfId="42" applyFont="1" applyFill="1" applyBorder="1" applyAlignment="1">
      <alignment/>
    </xf>
    <xf numFmtId="41" fontId="0" fillId="33" borderId="14" xfId="42" applyNumberFormat="1" applyFont="1" applyFill="1" applyBorder="1" applyAlignment="1">
      <alignment/>
    </xf>
    <xf numFmtId="0" fontId="0" fillId="33" borderId="15" xfId="0" applyFill="1" applyBorder="1" applyAlignment="1" quotePrefix="1">
      <alignment/>
    </xf>
    <xf numFmtId="0" fontId="0" fillId="33" borderId="0" xfId="0" applyFill="1" applyBorder="1" applyAlignment="1">
      <alignment/>
    </xf>
    <xf numFmtId="43" fontId="0" fillId="33" borderId="0" xfId="42" applyFont="1" applyFill="1" applyBorder="1" applyAlignment="1">
      <alignment/>
    </xf>
    <xf numFmtId="41" fontId="0" fillId="33" borderId="16" xfId="42" applyNumberFormat="1" applyFont="1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7" xfId="0" applyFill="1" applyBorder="1" applyAlignment="1" quotePrefix="1">
      <alignment/>
    </xf>
    <xf numFmtId="0" fontId="0" fillId="33" borderId="18" xfId="0" applyFill="1" applyBorder="1" applyAlignment="1">
      <alignment/>
    </xf>
    <xf numFmtId="43" fontId="0" fillId="33" borderId="18" xfId="42" applyFont="1" applyFill="1" applyBorder="1" applyAlignment="1">
      <alignment/>
    </xf>
    <xf numFmtId="41" fontId="0" fillId="33" borderId="19" xfId="42" applyNumberFormat="1" applyFont="1" applyFill="1" applyBorder="1" applyAlignment="1">
      <alignment/>
    </xf>
    <xf numFmtId="0" fontId="1" fillId="33" borderId="10" xfId="0" applyFont="1" applyFill="1" applyBorder="1" applyAlignment="1">
      <alignment horizontal="right"/>
    </xf>
    <xf numFmtId="41" fontId="1" fillId="33" borderId="10" xfId="42" applyNumberFormat="1" applyFont="1" applyFill="1" applyBorder="1" applyAlignment="1">
      <alignment/>
    </xf>
    <xf numFmtId="0" fontId="0" fillId="33" borderId="10" xfId="0" applyFill="1" applyBorder="1" applyAlignment="1">
      <alignment/>
    </xf>
    <xf numFmtId="9" fontId="0" fillId="0" borderId="0" xfId="59" applyFont="1" applyBorder="1" applyAlignment="1">
      <alignment/>
    </xf>
    <xf numFmtId="41" fontId="0" fillId="33" borderId="13" xfId="42" applyNumberFormat="1" applyFont="1" applyFill="1" applyBorder="1" applyAlignment="1">
      <alignment/>
    </xf>
    <xf numFmtId="41" fontId="0" fillId="33" borderId="0" xfId="42" applyNumberFormat="1" applyFont="1" applyFill="1" applyBorder="1" applyAlignment="1">
      <alignment/>
    </xf>
    <xf numFmtId="41" fontId="0" fillId="33" borderId="18" xfId="42" applyNumberFormat="1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3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" fillId="33" borderId="20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174" fontId="0" fillId="0" borderId="16" xfId="59" applyNumberFormat="1" applyFont="1" applyBorder="1" applyAlignment="1">
      <alignment horizontal="center"/>
    </xf>
    <xf numFmtId="174" fontId="0" fillId="0" borderId="20" xfId="59" applyNumberFormat="1" applyFont="1" applyBorder="1" applyAlignment="1">
      <alignment horizontal="center"/>
    </xf>
    <xf numFmtId="174" fontId="0" fillId="0" borderId="21" xfId="59" applyNumberFormat="1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41" fontId="0" fillId="0" borderId="18" xfId="42" applyNumberFormat="1" applyFont="1" applyBorder="1" applyAlignment="1">
      <alignment/>
    </xf>
    <xf numFmtId="41" fontId="0" fillId="0" borderId="22" xfId="42" applyNumberFormat="1" applyFont="1" applyBorder="1" applyAlignment="1">
      <alignment/>
    </xf>
    <xf numFmtId="174" fontId="0" fillId="0" borderId="23" xfId="59" applyNumberFormat="1" applyFont="1" applyBorder="1" applyAlignment="1">
      <alignment horizontal="center"/>
    </xf>
    <xf numFmtId="0" fontId="3" fillId="0" borderId="12" xfId="0" applyFont="1" applyBorder="1" applyAlignment="1">
      <alignment/>
    </xf>
    <xf numFmtId="0" fontId="12" fillId="0" borderId="15" xfId="0" applyFont="1" applyBorder="1" applyAlignment="1">
      <alignment/>
    </xf>
    <xf numFmtId="0" fontId="1" fillId="33" borderId="0" xfId="0" applyFont="1" applyFill="1" applyBorder="1" applyAlignment="1">
      <alignment horizontal="right"/>
    </xf>
    <xf numFmtId="0" fontId="2" fillId="0" borderId="0" xfId="0" applyFont="1" applyBorder="1" applyAlignment="1">
      <alignment/>
    </xf>
    <xf numFmtId="174" fontId="0" fillId="0" borderId="0" xfId="59" applyNumberFormat="1" applyFont="1" applyBorder="1" applyAlignment="1">
      <alignment horizontal="center"/>
    </xf>
    <xf numFmtId="174" fontId="0" fillId="0" borderId="18" xfId="59" applyNumberFormat="1" applyFont="1" applyBorder="1" applyAlignment="1">
      <alignment horizontal="center"/>
    </xf>
    <xf numFmtId="0" fontId="0" fillId="0" borderId="19" xfId="0" applyBorder="1" applyAlignment="1">
      <alignment/>
    </xf>
    <xf numFmtId="44" fontId="0" fillId="0" borderId="24" xfId="0" applyNumberFormat="1" applyBorder="1" applyAlignment="1">
      <alignment/>
    </xf>
    <xf numFmtId="0" fontId="0" fillId="0" borderId="0" xfId="0" applyFont="1" applyBorder="1" applyAlignment="1">
      <alignment/>
    </xf>
    <xf numFmtId="44" fontId="0" fillId="0" borderId="0" xfId="44" applyFont="1" applyBorder="1" applyAlignment="1">
      <alignment/>
    </xf>
    <xf numFmtId="44" fontId="0" fillId="0" borderId="0" xfId="0" applyNumberFormat="1" applyBorder="1" applyAlignment="1">
      <alignment/>
    </xf>
    <xf numFmtId="0" fontId="1" fillId="34" borderId="25" xfId="0" applyFont="1" applyFill="1" applyBorder="1" applyAlignment="1">
      <alignment/>
    </xf>
    <xf numFmtId="0" fontId="0" fillId="34" borderId="26" xfId="0" applyFill="1" applyBorder="1" applyAlignment="1">
      <alignment/>
    </xf>
    <xf numFmtId="0" fontId="0" fillId="34" borderId="27" xfId="0" applyFill="1" applyBorder="1" applyAlignment="1">
      <alignment/>
    </xf>
    <xf numFmtId="44" fontId="0" fillId="0" borderId="11" xfId="0" applyNumberFormat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41" fontId="0" fillId="0" borderId="24" xfId="42" applyNumberFormat="1" applyFont="1" applyBorder="1" applyAlignment="1">
      <alignment/>
    </xf>
    <xf numFmtId="41" fontId="1" fillId="34" borderId="0" xfId="42" applyNumberFormat="1" applyFont="1" applyFill="1" applyBorder="1" applyAlignment="1">
      <alignment/>
    </xf>
    <xf numFmtId="41" fontId="1" fillId="34" borderId="10" xfId="42" applyNumberFormat="1" applyFont="1" applyFill="1" applyBorder="1" applyAlignment="1">
      <alignment/>
    </xf>
    <xf numFmtId="41" fontId="1" fillId="0" borderId="10" xfId="42" applyNumberFormat="1" applyFont="1" applyFill="1" applyBorder="1" applyAlignment="1">
      <alignment/>
    </xf>
    <xf numFmtId="41" fontId="0" fillId="0" borderId="10" xfId="42" applyNumberFormat="1" applyFont="1" applyFill="1" applyBorder="1" applyAlignment="1">
      <alignment/>
    </xf>
    <xf numFmtId="41" fontId="0" fillId="0" borderId="0" xfId="42" applyNumberFormat="1" applyFont="1" applyFill="1" applyBorder="1" applyAlignment="1">
      <alignment/>
    </xf>
    <xf numFmtId="0" fontId="67" fillId="0" borderId="0" xfId="0" applyFont="1" applyBorder="1" applyAlignment="1">
      <alignment/>
    </xf>
    <xf numFmtId="41" fontId="67" fillId="0" borderId="0" xfId="42" applyNumberFormat="1" applyFont="1" applyBorder="1" applyAlignment="1">
      <alignment/>
    </xf>
    <xf numFmtId="41" fontId="67" fillId="0" borderId="10" xfId="42" applyNumberFormat="1" applyFont="1" applyBorder="1" applyAlignment="1">
      <alignment/>
    </xf>
    <xf numFmtId="41" fontId="67" fillId="0" borderId="24" xfId="42" applyNumberFormat="1" applyFont="1" applyBorder="1" applyAlignment="1">
      <alignment/>
    </xf>
    <xf numFmtId="0" fontId="10" fillId="0" borderId="0" xfId="0" applyFont="1" applyBorder="1" applyAlignment="1">
      <alignment/>
    </xf>
    <xf numFmtId="0" fontId="68" fillId="0" borderId="0" xfId="0" applyFont="1" applyBorder="1" applyAlignment="1">
      <alignment/>
    </xf>
    <xf numFmtId="41" fontId="0" fillId="0" borderId="0" xfId="42" applyNumberFormat="1" applyFont="1" applyBorder="1" applyAlignment="1">
      <alignment/>
    </xf>
    <xf numFmtId="41" fontId="0" fillId="0" borderId="11" xfId="42" applyNumberFormat="1" applyFont="1" applyFill="1" applyBorder="1" applyAlignment="1">
      <alignment/>
    </xf>
    <xf numFmtId="41" fontId="1" fillId="0" borderId="0" xfId="42" applyNumberFormat="1" applyFont="1" applyFill="1" applyBorder="1" applyAlignment="1">
      <alignment/>
    </xf>
    <xf numFmtId="41" fontId="1" fillId="0" borderId="11" xfId="42" applyNumberFormat="1" applyFont="1" applyFill="1" applyBorder="1" applyAlignment="1">
      <alignment/>
    </xf>
    <xf numFmtId="43" fontId="0" fillId="0" borderId="0" xfId="42" applyFont="1" applyBorder="1" applyAlignment="1">
      <alignment/>
    </xf>
    <xf numFmtId="188" fontId="0" fillId="0" borderId="0" xfId="42" applyNumberFormat="1" applyFont="1" applyBorder="1" applyAlignment="1">
      <alignment/>
    </xf>
    <xf numFmtId="188" fontId="0" fillId="0" borderId="0" xfId="0" applyNumberFormat="1" applyBorder="1" applyAlignment="1">
      <alignment/>
    </xf>
    <xf numFmtId="41" fontId="0" fillId="0" borderId="0" xfId="42" applyNumberFormat="1" applyFont="1" applyBorder="1" applyAlignment="1" quotePrefix="1">
      <alignment/>
    </xf>
    <xf numFmtId="187" fontId="0" fillId="0" borderId="0" xfId="42" applyNumberFormat="1" applyFont="1" applyBorder="1" applyAlignment="1">
      <alignment/>
    </xf>
    <xf numFmtId="187" fontId="0" fillId="0" borderId="0" xfId="0" applyNumberFormat="1" applyBorder="1" applyAlignment="1">
      <alignment/>
    </xf>
    <xf numFmtId="180" fontId="0" fillId="0" borderId="0" xfId="42" applyNumberFormat="1" applyFont="1" applyBorder="1" applyAlignment="1">
      <alignment/>
    </xf>
    <xf numFmtId="180" fontId="0" fillId="0" borderId="0" xfId="0" applyNumberFormat="1" applyBorder="1" applyAlignment="1">
      <alignment/>
    </xf>
    <xf numFmtId="177" fontId="0" fillId="0" borderId="0" xfId="42" applyNumberFormat="1" applyFont="1" applyBorder="1" applyAlignment="1">
      <alignment/>
    </xf>
    <xf numFmtId="0" fontId="0" fillId="0" borderId="0" xfId="42" applyNumberFormat="1" applyFont="1" applyBorder="1" applyAlignment="1">
      <alignment/>
    </xf>
    <xf numFmtId="43" fontId="0" fillId="0" borderId="0" xfId="42" applyNumberFormat="1" applyFont="1" applyBorder="1" applyAlignment="1">
      <alignment/>
    </xf>
    <xf numFmtId="43" fontId="0" fillId="0" borderId="0" xfId="42" applyNumberFormat="1" applyFont="1" applyBorder="1" applyAlignment="1">
      <alignment/>
    </xf>
    <xf numFmtId="180" fontId="0" fillId="0" borderId="0" xfId="42" applyNumberFormat="1" applyFont="1" applyBorder="1" applyAlignment="1">
      <alignment/>
    </xf>
    <xf numFmtId="174" fontId="0" fillId="0" borderId="0" xfId="59" applyNumberFormat="1" applyFont="1" applyBorder="1" applyAlignment="1">
      <alignment/>
    </xf>
    <xf numFmtId="0" fontId="0" fillId="0" borderId="16" xfId="0" applyFont="1" applyBorder="1" applyAlignment="1">
      <alignment/>
    </xf>
    <xf numFmtId="43" fontId="0" fillId="0" borderId="0" xfId="42" applyFont="1" applyBorder="1" applyAlignment="1">
      <alignment/>
    </xf>
    <xf numFmtId="43" fontId="0" fillId="0" borderId="18" xfId="42" applyFont="1" applyBorder="1" applyAlignment="1">
      <alignment/>
    </xf>
    <xf numFmtId="174" fontId="0" fillId="0" borderId="18" xfId="59" applyNumberFormat="1" applyFont="1" applyBorder="1" applyAlignment="1">
      <alignment/>
    </xf>
    <xf numFmtId="41" fontId="0" fillId="0" borderId="13" xfId="42" applyNumberFormat="1" applyFont="1" applyBorder="1" applyAlignment="1">
      <alignment/>
    </xf>
    <xf numFmtId="0" fontId="0" fillId="33" borderId="20" xfId="0" applyFill="1" applyBorder="1" applyAlignment="1">
      <alignment/>
    </xf>
    <xf numFmtId="41" fontId="0" fillId="0" borderId="0" xfId="42" applyNumberFormat="1" applyFont="1" applyBorder="1" applyAlignment="1">
      <alignment/>
    </xf>
    <xf numFmtId="174" fontId="0" fillId="0" borderId="13" xfId="59" applyNumberFormat="1" applyFont="1" applyBorder="1" applyAlignment="1">
      <alignment/>
    </xf>
    <xf numFmtId="188" fontId="0" fillId="0" borderId="0" xfId="42" applyNumberFormat="1" applyFont="1" applyBorder="1" applyAlignment="1" quotePrefix="1">
      <alignment/>
    </xf>
    <xf numFmtId="0" fontId="1" fillId="35" borderId="0" xfId="0" applyFont="1" applyFill="1" applyAlignment="1">
      <alignment/>
    </xf>
    <xf numFmtId="0" fontId="0" fillId="35" borderId="0" xfId="0" applyFill="1" applyAlignment="1">
      <alignment/>
    </xf>
    <xf numFmtId="0" fontId="1" fillId="36" borderId="28" xfId="0" applyFont="1" applyFill="1" applyBorder="1" applyAlignment="1">
      <alignment/>
    </xf>
    <xf numFmtId="0" fontId="1" fillId="36" borderId="29" xfId="0" applyFont="1" applyFill="1" applyBorder="1" applyAlignment="1">
      <alignment/>
    </xf>
    <xf numFmtId="0" fontId="0" fillId="0" borderId="15" xfId="0" applyFont="1" applyBorder="1" applyAlignment="1">
      <alignment/>
    </xf>
    <xf numFmtId="180" fontId="69" fillId="0" borderId="0" xfId="42" applyNumberFormat="1" applyFont="1" applyBorder="1" applyAlignment="1">
      <alignment/>
    </xf>
    <xf numFmtId="180" fontId="69" fillId="0" borderId="16" xfId="42" applyNumberFormat="1" applyFont="1" applyBorder="1" applyAlignment="1">
      <alignment/>
    </xf>
    <xf numFmtId="180" fontId="0" fillId="0" borderId="15" xfId="42" applyNumberFormat="1" applyFont="1" applyFill="1" applyBorder="1" applyAlignment="1">
      <alignment/>
    </xf>
    <xf numFmtId="174" fontId="69" fillId="0" borderId="0" xfId="59" applyNumberFormat="1" applyFont="1" applyBorder="1" applyAlignment="1">
      <alignment/>
    </xf>
    <xf numFmtId="174" fontId="69" fillId="0" borderId="16" xfId="59" applyNumberFormat="1" applyFont="1" applyBorder="1" applyAlignment="1">
      <alignment/>
    </xf>
    <xf numFmtId="180" fontId="69" fillId="0" borderId="0" xfId="42" applyNumberFormat="1" applyFont="1" applyFill="1" applyBorder="1" applyAlignment="1">
      <alignment/>
    </xf>
    <xf numFmtId="180" fontId="69" fillId="0" borderId="16" xfId="42" applyNumberFormat="1" applyFont="1" applyFill="1" applyBorder="1" applyAlignment="1">
      <alignment/>
    </xf>
    <xf numFmtId="180" fontId="0" fillId="0" borderId="17" xfId="42" applyNumberFormat="1" applyFont="1" applyBorder="1" applyAlignment="1">
      <alignment/>
    </xf>
    <xf numFmtId="180" fontId="0" fillId="0" borderId="18" xfId="42" applyNumberFormat="1" applyFont="1" applyBorder="1" applyAlignment="1">
      <alignment/>
    </xf>
    <xf numFmtId="180" fontId="0" fillId="0" borderId="19" xfId="42" applyNumberFormat="1" applyFont="1" applyBorder="1" applyAlignment="1">
      <alignment/>
    </xf>
    <xf numFmtId="0" fontId="1" fillId="0" borderId="12" xfId="0" applyFont="1" applyBorder="1" applyAlignment="1">
      <alignment/>
    </xf>
    <xf numFmtId="0" fontId="1" fillId="36" borderId="10" xfId="0" applyFont="1" applyFill="1" applyBorder="1" applyAlignment="1">
      <alignment horizontal="center"/>
    </xf>
    <xf numFmtId="180" fontId="0" fillId="0" borderId="0" xfId="42" applyNumberFormat="1" applyFont="1" applyFill="1" applyBorder="1" applyAlignment="1">
      <alignment/>
    </xf>
    <xf numFmtId="174" fontId="0" fillId="0" borderId="30" xfId="59" applyNumberFormat="1" applyFont="1" applyBorder="1" applyAlignment="1">
      <alignment/>
    </xf>
    <xf numFmtId="179" fontId="0" fillId="0" borderId="30" xfId="42" applyNumberFormat="1" applyFont="1" applyBorder="1" applyAlignment="1">
      <alignment/>
    </xf>
    <xf numFmtId="179" fontId="0" fillId="0" borderId="30" xfId="0" applyNumberFormat="1" applyBorder="1" applyAlignment="1">
      <alignment/>
    </xf>
    <xf numFmtId="43" fontId="1" fillId="0" borderId="0" xfId="42" applyFont="1" applyAlignment="1">
      <alignment/>
    </xf>
    <xf numFmtId="0" fontId="8" fillId="35" borderId="12" xfId="0" applyFont="1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1" fillId="37" borderId="15" xfId="0" applyFont="1" applyFill="1" applyBorder="1" applyAlignment="1">
      <alignment/>
    </xf>
    <xf numFmtId="0" fontId="0" fillId="37" borderId="16" xfId="0" applyFill="1" applyBorder="1" applyAlignment="1">
      <alignment/>
    </xf>
    <xf numFmtId="0" fontId="0" fillId="37" borderId="15" xfId="0" applyFill="1" applyBorder="1" applyAlignment="1">
      <alignment/>
    </xf>
    <xf numFmtId="41" fontId="4" fillId="37" borderId="0" xfId="42" applyNumberFormat="1" applyFont="1" applyFill="1" applyBorder="1" applyAlignment="1">
      <alignment/>
    </xf>
    <xf numFmtId="41" fontId="4" fillId="37" borderId="16" xfId="42" applyNumberFormat="1" applyFont="1" applyFill="1" applyBorder="1" applyAlignment="1">
      <alignment/>
    </xf>
    <xf numFmtId="41" fontId="4" fillId="37" borderId="10" xfId="42" applyNumberFormat="1" applyFont="1" applyFill="1" applyBorder="1" applyAlignment="1">
      <alignment/>
    </xf>
    <xf numFmtId="41" fontId="4" fillId="37" borderId="20" xfId="42" applyNumberFormat="1" applyFont="1" applyFill="1" applyBorder="1" applyAlignment="1">
      <alignment/>
    </xf>
    <xf numFmtId="41" fontId="0" fillId="37" borderId="0" xfId="42" applyNumberFormat="1" applyFont="1" applyFill="1" applyBorder="1" applyAlignment="1">
      <alignment/>
    </xf>
    <xf numFmtId="41" fontId="0" fillId="37" borderId="16" xfId="42" applyNumberFormat="1" applyFont="1" applyFill="1" applyBorder="1" applyAlignment="1">
      <alignment/>
    </xf>
    <xf numFmtId="41" fontId="0" fillId="37" borderId="20" xfId="42" applyNumberFormat="1" applyFont="1" applyFill="1" applyBorder="1" applyAlignment="1">
      <alignment/>
    </xf>
    <xf numFmtId="41" fontId="0" fillId="37" borderId="11" xfId="42" applyNumberFormat="1" applyFont="1" applyFill="1" applyBorder="1" applyAlignment="1">
      <alignment/>
    </xf>
    <xf numFmtId="41" fontId="0" fillId="37" borderId="21" xfId="42" applyNumberFormat="1" applyFont="1" applyFill="1" applyBorder="1" applyAlignment="1">
      <alignment/>
    </xf>
    <xf numFmtId="41" fontId="0" fillId="37" borderId="10" xfId="42" applyNumberFormat="1" applyFont="1" applyFill="1" applyBorder="1" applyAlignment="1">
      <alignment/>
    </xf>
    <xf numFmtId="9" fontId="0" fillId="37" borderId="0" xfId="59" applyFont="1" applyFill="1" applyBorder="1" applyAlignment="1">
      <alignment/>
    </xf>
    <xf numFmtId="0" fontId="0" fillId="37" borderId="17" xfId="0" applyFill="1" applyBorder="1" applyAlignment="1">
      <alignment/>
    </xf>
    <xf numFmtId="41" fontId="0" fillId="37" borderId="18" xfId="42" applyNumberFormat="1" applyFont="1" applyFill="1" applyBorder="1" applyAlignment="1">
      <alignment/>
    </xf>
    <xf numFmtId="41" fontId="0" fillId="37" borderId="19" xfId="42" applyNumberFormat="1" applyFont="1" applyFill="1" applyBorder="1" applyAlignment="1">
      <alignment/>
    </xf>
    <xf numFmtId="0" fontId="0" fillId="37" borderId="18" xfId="0" applyFill="1" applyBorder="1" applyAlignment="1">
      <alignment/>
    </xf>
    <xf numFmtId="0" fontId="0" fillId="37" borderId="19" xfId="0" applyFill="1" applyBorder="1" applyAlignment="1">
      <alignment/>
    </xf>
    <xf numFmtId="0" fontId="8" fillId="35" borderId="0" xfId="0" applyFont="1" applyFill="1" applyAlignment="1">
      <alignment/>
    </xf>
    <xf numFmtId="41" fontId="1" fillId="0" borderId="30" xfId="42" applyNumberFormat="1" applyFont="1" applyBorder="1" applyAlignment="1">
      <alignment/>
    </xf>
    <xf numFmtId="41" fontId="1" fillId="0" borderId="31" xfId="42" applyNumberFormat="1" applyFont="1" applyBorder="1" applyAlignment="1">
      <alignment/>
    </xf>
    <xf numFmtId="41" fontId="1" fillId="0" borderId="0" xfId="42" applyNumberFormat="1" applyFont="1" applyBorder="1" applyAlignment="1">
      <alignment/>
    </xf>
    <xf numFmtId="0" fontId="0" fillId="0" borderId="0" xfId="0" applyFont="1" applyFill="1" applyBorder="1" applyAlignment="1">
      <alignment horizontal="right"/>
    </xf>
    <xf numFmtId="194" fontId="0" fillId="0" borderId="0" xfId="0" applyNumberFormat="1" applyFont="1" applyFill="1" applyBorder="1" applyAlignment="1">
      <alignment horizontal="right"/>
    </xf>
    <xf numFmtId="194" fontId="70" fillId="0" borderId="0" xfId="0" applyNumberFormat="1" applyFont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194" fontId="14" fillId="0" borderId="0" xfId="0" applyNumberFormat="1" applyFont="1" applyFill="1" applyBorder="1" applyAlignment="1">
      <alignment horizontal="right"/>
    </xf>
    <xf numFmtId="1" fontId="1" fillId="34" borderId="18" xfId="0" applyNumberFormat="1" applyFont="1" applyFill="1" applyBorder="1" applyAlignment="1">
      <alignment horizontal="right" vertical="center"/>
    </xf>
    <xf numFmtId="194" fontId="71" fillId="0" borderId="0" xfId="0" applyNumberFormat="1" applyFont="1" applyAlignment="1">
      <alignment horizontal="right" vertical="center" wrapText="1"/>
    </xf>
    <xf numFmtId="194" fontId="15" fillId="0" borderId="11" xfId="0" applyNumberFormat="1" applyFont="1" applyFill="1" applyBorder="1" applyAlignment="1">
      <alignment horizontal="right"/>
    </xf>
    <xf numFmtId="194" fontId="71" fillId="0" borderId="32" xfId="0" applyNumberFormat="1" applyFont="1" applyBorder="1" applyAlignment="1">
      <alignment horizontal="right" vertical="center" wrapText="1"/>
    </xf>
    <xf numFmtId="194" fontId="71" fillId="0" borderId="10" xfId="0" applyNumberFormat="1" applyFont="1" applyBorder="1" applyAlignment="1">
      <alignment horizontal="right" vertical="center" wrapText="1"/>
    </xf>
    <xf numFmtId="194" fontId="15" fillId="0" borderId="0" xfId="0" applyNumberFormat="1" applyFont="1" applyFill="1" applyBorder="1" applyAlignment="1">
      <alignment horizontal="right"/>
    </xf>
    <xf numFmtId="194" fontId="15" fillId="0" borderId="10" xfId="0" applyNumberFormat="1" applyFont="1" applyFill="1" applyBorder="1" applyAlignment="1">
      <alignment horizontal="right"/>
    </xf>
    <xf numFmtId="194" fontId="15" fillId="0" borderId="33" xfId="0" applyNumberFormat="1" applyFont="1" applyFill="1" applyBorder="1" applyAlignment="1">
      <alignment horizontal="right"/>
    </xf>
    <xf numFmtId="194" fontId="16" fillId="0" borderId="11" xfId="0" applyNumberFormat="1" applyFont="1" applyFill="1" applyBorder="1" applyAlignment="1">
      <alignment horizontal="right"/>
    </xf>
    <xf numFmtId="194" fontId="72" fillId="0" borderId="0" xfId="0" applyNumberFormat="1" applyFont="1" applyAlignment="1">
      <alignment horizontal="right" vertical="center" wrapText="1"/>
    </xf>
    <xf numFmtId="194" fontId="5" fillId="0" borderId="0" xfId="0" applyNumberFormat="1" applyFont="1" applyFill="1" applyBorder="1" applyAlignment="1">
      <alignment/>
    </xf>
    <xf numFmtId="194" fontId="1" fillId="0" borderId="0" xfId="0" applyNumberFormat="1" applyFont="1" applyFill="1" applyBorder="1" applyAlignment="1">
      <alignment/>
    </xf>
    <xf numFmtId="194" fontId="0" fillId="0" borderId="0" xfId="0" applyNumberFormat="1" applyFont="1" applyFill="1" applyBorder="1" applyAlignment="1">
      <alignment vertical="center"/>
    </xf>
    <xf numFmtId="194" fontId="0" fillId="0" borderId="0" xfId="0" applyNumberFormat="1" applyFont="1" applyFill="1" applyBorder="1" applyAlignment="1">
      <alignment/>
    </xf>
    <xf numFmtId="194" fontId="15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right"/>
    </xf>
    <xf numFmtId="194" fontId="16" fillId="0" borderId="33" xfId="0" applyNumberFormat="1" applyFont="1" applyFill="1" applyBorder="1" applyAlignment="1">
      <alignment horizontal="right"/>
    </xf>
    <xf numFmtId="194" fontId="16" fillId="0" borderId="0" xfId="0" applyNumberFormat="1" applyFont="1" applyFill="1" applyBorder="1" applyAlignment="1">
      <alignment horizontal="right"/>
    </xf>
    <xf numFmtId="174" fontId="15" fillId="0" borderId="0" xfId="59" applyNumberFormat="1" applyFont="1" applyFill="1" applyBorder="1" applyAlignment="1">
      <alignment horizontal="right"/>
    </xf>
    <xf numFmtId="194" fontId="16" fillId="0" borderId="10" xfId="0" applyNumberFormat="1" applyFont="1" applyFill="1" applyBorder="1" applyAlignment="1">
      <alignment horizontal="right"/>
    </xf>
    <xf numFmtId="195" fontId="15" fillId="0" borderId="0" xfId="0" applyNumberFormat="1" applyFont="1" applyFill="1" applyBorder="1" applyAlignment="1">
      <alignment horizontal="right"/>
    </xf>
    <xf numFmtId="197" fontId="15" fillId="0" borderId="0" xfId="0" applyNumberFormat="1" applyFont="1" applyFill="1" applyBorder="1" applyAlignment="1">
      <alignment horizontal="right"/>
    </xf>
    <xf numFmtId="194" fontId="16" fillId="34" borderId="18" xfId="0" applyNumberFormat="1" applyFont="1" applyFill="1" applyBorder="1" applyAlignment="1" quotePrefix="1">
      <alignment horizontal="left" vertical="center"/>
    </xf>
    <xf numFmtId="0" fontId="73" fillId="0" borderId="0" xfId="0" applyFont="1" applyAlignment="1">
      <alignment horizontal="left" vertical="center"/>
    </xf>
    <xf numFmtId="0" fontId="74" fillId="0" borderId="0" xfId="0" applyFont="1" applyAlignment="1">
      <alignment horizontal="left" vertical="center"/>
    </xf>
    <xf numFmtId="0" fontId="75" fillId="0" borderId="0" xfId="0" applyFont="1" applyAlignment="1">
      <alignment horizontal="left" vertical="center"/>
    </xf>
    <xf numFmtId="0" fontId="18" fillId="0" borderId="0" xfId="0" applyFont="1" applyAlignment="1">
      <alignment/>
    </xf>
    <xf numFmtId="0" fontId="18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" fillId="35" borderId="12" xfId="0" applyFont="1" applyFill="1" applyBorder="1" applyAlignment="1">
      <alignment/>
    </xf>
    <xf numFmtId="0" fontId="1" fillId="0" borderId="13" xfId="0" applyFont="1" applyBorder="1" applyAlignment="1">
      <alignment/>
    </xf>
    <xf numFmtId="0" fontId="1" fillId="36" borderId="34" xfId="0" applyFont="1" applyFill="1" applyBorder="1" applyAlignment="1">
      <alignment horizontal="center"/>
    </xf>
    <xf numFmtId="180" fontId="0" fillId="0" borderId="35" xfId="42" applyNumberFormat="1" applyFont="1" applyFill="1" applyBorder="1" applyAlignment="1">
      <alignment/>
    </xf>
    <xf numFmtId="180" fontId="0" fillId="0" borderId="0" xfId="0" applyNumberFormat="1" applyAlignment="1">
      <alignment/>
    </xf>
    <xf numFmtId="180" fontId="0" fillId="0" borderId="34" xfId="42" applyNumberFormat="1" applyFont="1" applyFill="1" applyBorder="1" applyAlignment="1">
      <alignment/>
    </xf>
    <xf numFmtId="180" fontId="0" fillId="0" borderId="10" xfId="42" applyNumberFormat="1" applyFont="1" applyFill="1" applyBorder="1" applyAlignment="1">
      <alignment/>
    </xf>
    <xf numFmtId="180" fontId="0" fillId="0" borderId="10" xfId="0" applyNumberFormat="1" applyBorder="1" applyAlignment="1">
      <alignment/>
    </xf>
    <xf numFmtId="0" fontId="1" fillId="0" borderId="0" xfId="0" applyFont="1" applyAlignment="1">
      <alignment horizontal="right"/>
    </xf>
    <xf numFmtId="180" fontId="0" fillId="0" borderId="36" xfId="42" applyNumberFormat="1" applyFont="1" applyFill="1" applyBorder="1" applyAlignment="1">
      <alignment/>
    </xf>
    <xf numFmtId="180" fontId="0" fillId="0" borderId="11" xfId="42" applyNumberFormat="1" applyFont="1" applyFill="1" applyBorder="1" applyAlignment="1">
      <alignment/>
    </xf>
    <xf numFmtId="0" fontId="1" fillId="0" borderId="15" xfId="0" applyFont="1" applyBorder="1" applyAlignment="1">
      <alignment/>
    </xf>
    <xf numFmtId="180" fontId="0" fillId="0" borderId="11" xfId="0" applyNumberFormat="1" applyBorder="1" applyAlignment="1">
      <alignment/>
    </xf>
    <xf numFmtId="0" fontId="0" fillId="0" borderId="35" xfId="0" applyBorder="1" applyAlignment="1">
      <alignment/>
    </xf>
    <xf numFmtId="180" fontId="0" fillId="0" borderId="36" xfId="0" applyNumberFormat="1" applyBorder="1" applyAlignment="1">
      <alignment/>
    </xf>
    <xf numFmtId="180" fontId="0" fillId="0" borderId="37" xfId="42" applyNumberFormat="1" applyFont="1" applyFill="1" applyBorder="1" applyAlignment="1">
      <alignment/>
    </xf>
    <xf numFmtId="180" fontId="0" fillId="0" borderId="34" xfId="0" applyNumberFormat="1" applyBorder="1" applyAlignment="1">
      <alignment/>
    </xf>
    <xf numFmtId="0" fontId="0" fillId="0" borderId="10" xfId="0" applyBorder="1" applyAlignment="1">
      <alignment/>
    </xf>
    <xf numFmtId="180" fontId="0" fillId="0" borderId="35" xfId="0" applyNumberFormat="1" applyBorder="1" applyAlignment="1">
      <alignment/>
    </xf>
    <xf numFmtId="180" fontId="0" fillId="0" borderId="38" xfId="42" applyNumberFormat="1" applyFont="1" applyFill="1" applyBorder="1" applyAlignment="1">
      <alignment/>
    </xf>
    <xf numFmtId="180" fontId="0" fillId="0" borderId="22" xfId="42" applyNumberFormat="1" applyFont="1" applyFill="1" applyBorder="1" applyAlignment="1">
      <alignment/>
    </xf>
    <xf numFmtId="0" fontId="1" fillId="35" borderId="10" xfId="0" applyFont="1" applyFill="1" applyBorder="1" applyAlignment="1">
      <alignment/>
    </xf>
    <xf numFmtId="0" fontId="1" fillId="35" borderId="20" xfId="0" applyFont="1" applyFill="1" applyBorder="1" applyAlignment="1">
      <alignment/>
    </xf>
    <xf numFmtId="0" fontId="0" fillId="37" borderId="0" xfId="0" applyFill="1" applyAlignment="1">
      <alignment/>
    </xf>
    <xf numFmtId="10" fontId="8" fillId="0" borderId="30" xfId="59" applyNumberFormat="1" applyFont="1" applyBorder="1" applyAlignment="1">
      <alignment/>
    </xf>
    <xf numFmtId="41" fontId="8" fillId="0" borderId="0" xfId="42" applyNumberFormat="1" applyFont="1" applyAlignment="1">
      <alignment/>
    </xf>
    <xf numFmtId="174" fontId="8" fillId="0" borderId="30" xfId="59" applyNumberFormat="1" applyFont="1" applyBorder="1" applyAlignment="1">
      <alignment/>
    </xf>
    <xf numFmtId="188" fontId="8" fillId="0" borderId="30" xfId="42" applyNumberFormat="1" applyFont="1" applyBorder="1" applyAlignment="1">
      <alignment/>
    </xf>
    <xf numFmtId="0" fontId="2" fillId="0" borderId="0" xfId="0" applyFont="1" applyAlignment="1">
      <alignment/>
    </xf>
    <xf numFmtId="43" fontId="8" fillId="0" borderId="30" xfId="42" applyFont="1" applyBorder="1" applyAlignment="1">
      <alignment/>
    </xf>
    <xf numFmtId="0" fontId="1" fillId="38" borderId="39" xfId="0" applyFont="1" applyFill="1" applyBorder="1" applyAlignment="1">
      <alignment horizontal="center"/>
    </xf>
    <xf numFmtId="0" fontId="0" fillId="0" borderId="0" xfId="0" applyAlignment="1">
      <alignment horizontal="centerContinuous"/>
    </xf>
    <xf numFmtId="0" fontId="13" fillId="0" borderId="0" xfId="0" applyFont="1" applyAlignment="1">
      <alignment/>
    </xf>
    <xf numFmtId="174" fontId="0" fillId="0" borderId="0" xfId="0" applyNumberFormat="1" applyAlignment="1">
      <alignment/>
    </xf>
    <xf numFmtId="174" fontId="11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41" fontId="0" fillId="0" borderId="0" xfId="0" applyNumberFormat="1" applyAlignment="1">
      <alignment/>
    </xf>
    <xf numFmtId="0" fontId="0" fillId="0" borderId="0" xfId="0" applyAlignment="1" quotePrefix="1">
      <alignment/>
    </xf>
    <xf numFmtId="0" fontId="0" fillId="39" borderId="0" xfId="0" applyFill="1" applyAlignment="1">
      <alignment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ill="1" applyBorder="1" applyAlignment="1">
      <alignment/>
    </xf>
    <xf numFmtId="0" fontId="1" fillId="35" borderId="13" xfId="0" applyFont="1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1" fillId="35" borderId="19" xfId="0" applyFont="1" applyFill="1" applyBorder="1" applyAlignment="1">
      <alignment horizontal="center"/>
    </xf>
    <xf numFmtId="41" fontId="76" fillId="37" borderId="16" xfId="42" applyNumberFormat="1" applyFont="1" applyFill="1" applyBorder="1" applyAlignment="1">
      <alignment/>
    </xf>
    <xf numFmtId="0" fontId="77" fillId="0" borderId="0" xfId="0" applyFont="1" applyAlignment="1">
      <alignment/>
    </xf>
    <xf numFmtId="0" fontId="0" fillId="35" borderId="40" xfId="0" applyFill="1" applyBorder="1" applyAlignment="1">
      <alignment/>
    </xf>
    <xf numFmtId="6" fontId="0" fillId="0" borderId="0" xfId="0" applyNumberFormat="1" applyAlignment="1">
      <alignment/>
    </xf>
    <xf numFmtId="0" fontId="0" fillId="0" borderId="41" xfId="0" applyBorder="1" applyAlignment="1">
      <alignment/>
    </xf>
    <xf numFmtId="0" fontId="0" fillId="0" borderId="33" xfId="0" applyBorder="1" applyAlignment="1">
      <alignment/>
    </xf>
    <xf numFmtId="0" fontId="0" fillId="0" borderId="37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34" xfId="0" applyBorder="1" applyAlignment="1">
      <alignment/>
    </xf>
    <xf numFmtId="0" fontId="0" fillId="0" borderId="0" xfId="0" applyFill="1" applyAlignment="1">
      <alignment/>
    </xf>
    <xf numFmtId="41" fontId="0" fillId="0" borderId="0" xfId="42" applyNumberFormat="1" applyFont="1" applyFill="1" applyBorder="1" applyAlignment="1">
      <alignment/>
    </xf>
    <xf numFmtId="0" fontId="1" fillId="0" borderId="0" xfId="0" applyFont="1" applyFill="1" applyAlignment="1">
      <alignment/>
    </xf>
    <xf numFmtId="41" fontId="0" fillId="0" borderId="0" xfId="42" applyNumberFormat="1" applyFont="1" applyFill="1" applyBorder="1" applyAlignment="1">
      <alignment/>
    </xf>
    <xf numFmtId="41" fontId="1" fillId="0" borderId="30" xfId="42" applyNumberFormat="1" applyFont="1" applyFill="1" applyBorder="1" applyAlignment="1">
      <alignment/>
    </xf>
    <xf numFmtId="41" fontId="1" fillId="0" borderId="31" xfId="42" applyNumberFormat="1" applyFont="1" applyFill="1" applyBorder="1" applyAlignment="1">
      <alignment/>
    </xf>
    <xf numFmtId="0" fontId="0" fillId="0" borderId="15" xfId="0" applyFill="1" applyBorder="1" applyAlignment="1">
      <alignment/>
    </xf>
    <xf numFmtId="41" fontId="4" fillId="0" borderId="0" xfId="42" applyNumberFormat="1" applyFont="1" applyFill="1" applyBorder="1" applyAlignment="1">
      <alignment/>
    </xf>
    <xf numFmtId="41" fontId="4" fillId="0" borderId="16" xfId="42" applyNumberFormat="1" applyFont="1" applyFill="1" applyBorder="1" applyAlignment="1">
      <alignment/>
    </xf>
    <xf numFmtId="41" fontId="4" fillId="0" borderId="10" xfId="42" applyNumberFormat="1" applyFont="1" applyFill="1" applyBorder="1" applyAlignment="1">
      <alignment/>
    </xf>
    <xf numFmtId="41" fontId="4" fillId="0" borderId="20" xfId="42" applyNumberFormat="1" applyFont="1" applyFill="1" applyBorder="1" applyAlignment="1">
      <alignment/>
    </xf>
    <xf numFmtId="41" fontId="0" fillId="0" borderId="16" xfId="42" applyNumberFormat="1" applyFont="1" applyFill="1" applyBorder="1" applyAlignment="1">
      <alignment/>
    </xf>
    <xf numFmtId="0" fontId="1" fillId="0" borderId="15" xfId="0" applyFont="1" applyFill="1" applyBorder="1" applyAlignment="1">
      <alignment/>
    </xf>
    <xf numFmtId="41" fontId="0" fillId="0" borderId="20" xfId="42" applyNumberFormat="1" applyFont="1" applyFill="1" applyBorder="1" applyAlignment="1">
      <alignment/>
    </xf>
    <xf numFmtId="41" fontId="0" fillId="0" borderId="11" xfId="42" applyNumberFormat="1" applyFont="1" applyFill="1" applyBorder="1" applyAlignment="1">
      <alignment/>
    </xf>
    <xf numFmtId="41" fontId="0" fillId="0" borderId="21" xfId="42" applyNumberFormat="1" applyFont="1" applyFill="1" applyBorder="1" applyAlignment="1">
      <alignment/>
    </xf>
    <xf numFmtId="41" fontId="0" fillId="0" borderId="10" xfId="42" applyNumberFormat="1" applyFont="1" applyFill="1" applyBorder="1" applyAlignment="1">
      <alignment/>
    </xf>
    <xf numFmtId="0" fontId="76" fillId="0" borderId="0" xfId="0" applyFont="1" applyBorder="1" applyAlignment="1">
      <alignment/>
    </xf>
    <xf numFmtId="43" fontId="76" fillId="0" borderId="0" xfId="42" applyFont="1" applyBorder="1" applyAlignment="1">
      <alignment/>
    </xf>
    <xf numFmtId="41" fontId="76" fillId="0" borderId="0" xfId="42" applyNumberFormat="1" applyFont="1" applyBorder="1" applyAlignment="1">
      <alignment/>
    </xf>
    <xf numFmtId="188" fontId="76" fillId="0" borderId="0" xfId="42" applyNumberFormat="1" applyFont="1" applyBorder="1" applyAlignment="1">
      <alignment/>
    </xf>
    <xf numFmtId="188" fontId="76" fillId="0" borderId="0" xfId="0" applyNumberFormat="1" applyFont="1" applyBorder="1" applyAlignment="1">
      <alignment/>
    </xf>
    <xf numFmtId="41" fontId="76" fillId="0" borderId="0" xfId="42" applyNumberFormat="1" applyFont="1" applyBorder="1" applyAlignment="1" quotePrefix="1">
      <alignment/>
    </xf>
    <xf numFmtId="187" fontId="76" fillId="0" borderId="0" xfId="42" applyNumberFormat="1" applyFont="1" applyBorder="1" applyAlignment="1">
      <alignment/>
    </xf>
    <xf numFmtId="187" fontId="76" fillId="0" borderId="0" xfId="0" applyNumberFormat="1" applyFont="1" applyBorder="1" applyAlignment="1">
      <alignment/>
    </xf>
    <xf numFmtId="174" fontId="76" fillId="0" borderId="0" xfId="59" applyNumberFormat="1" applyFont="1" applyBorder="1" applyAlignment="1">
      <alignment/>
    </xf>
    <xf numFmtId="0" fontId="77" fillId="0" borderId="0" xfId="0" applyFont="1" applyBorder="1" applyAlignment="1">
      <alignment/>
    </xf>
    <xf numFmtId="43" fontId="77" fillId="0" borderId="0" xfId="42" applyFont="1" applyBorder="1" applyAlignment="1">
      <alignment/>
    </xf>
    <xf numFmtId="188" fontId="77" fillId="0" borderId="0" xfId="42" applyNumberFormat="1" applyFont="1" applyBorder="1" applyAlignment="1">
      <alignment/>
    </xf>
    <xf numFmtId="188" fontId="77" fillId="0" borderId="0" xfId="0" applyNumberFormat="1" applyFont="1" applyBorder="1" applyAlignment="1">
      <alignment/>
    </xf>
    <xf numFmtId="41" fontId="77" fillId="0" borderId="0" xfId="42" applyNumberFormat="1" applyFont="1" applyBorder="1" applyAlignment="1">
      <alignment/>
    </xf>
    <xf numFmtId="0" fontId="76" fillId="0" borderId="0" xfId="0" applyFont="1" applyAlignment="1">
      <alignment/>
    </xf>
    <xf numFmtId="0" fontId="76" fillId="0" borderId="15" xfId="0" applyFont="1" applyFill="1" applyBorder="1" applyAlignment="1">
      <alignment/>
    </xf>
    <xf numFmtId="41" fontId="76" fillId="0" borderId="0" xfId="42" applyNumberFormat="1" applyFont="1" applyFill="1" applyBorder="1" applyAlignment="1">
      <alignment/>
    </xf>
    <xf numFmtId="41" fontId="76" fillId="0" borderId="10" xfId="42" applyNumberFormat="1" applyFont="1" applyFill="1" applyBorder="1" applyAlignment="1">
      <alignment/>
    </xf>
    <xf numFmtId="41" fontId="76" fillId="0" borderId="20" xfId="42" applyNumberFormat="1" applyFont="1" applyFill="1" applyBorder="1" applyAlignment="1">
      <alignment/>
    </xf>
    <xf numFmtId="41" fontId="76" fillId="0" borderId="16" xfId="42" applyNumberFormat="1" applyFont="1" applyFill="1" applyBorder="1" applyAlignment="1">
      <alignment/>
    </xf>
    <xf numFmtId="0" fontId="0" fillId="37" borderId="15" xfId="0" applyFont="1" applyFill="1" applyBorder="1" applyAlignment="1">
      <alignment/>
    </xf>
    <xf numFmtId="41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41" fontId="0" fillId="0" borderId="11" xfId="42" applyNumberFormat="1" applyFont="1" applyFill="1" applyBorder="1" applyAlignment="1">
      <alignment/>
    </xf>
    <xf numFmtId="41" fontId="0" fillId="0" borderId="21" xfId="42" applyNumberFormat="1" applyFont="1" applyFill="1" applyBorder="1" applyAlignment="1">
      <alignment/>
    </xf>
    <xf numFmtId="0" fontId="0" fillId="0" borderId="17" xfId="0" applyFill="1" applyBorder="1" applyAlignment="1">
      <alignment/>
    </xf>
    <xf numFmtId="41" fontId="0" fillId="0" borderId="18" xfId="42" applyNumberFormat="1" applyFont="1" applyFill="1" applyBorder="1" applyAlignment="1">
      <alignment/>
    </xf>
    <xf numFmtId="41" fontId="0" fillId="0" borderId="19" xfId="42" applyNumberFormat="1" applyFont="1" applyFill="1" applyBorder="1" applyAlignment="1">
      <alignment/>
    </xf>
    <xf numFmtId="0" fontId="0" fillId="0" borderId="16" xfId="0" applyFill="1" applyBorder="1" applyAlignment="1">
      <alignment/>
    </xf>
    <xf numFmtId="0" fontId="78" fillId="0" borderId="0" xfId="0" applyFont="1" applyBorder="1" applyAlignment="1">
      <alignment/>
    </xf>
    <xf numFmtId="0" fontId="79" fillId="0" borderId="0" xfId="0" applyFont="1" applyBorder="1" applyAlignment="1">
      <alignment/>
    </xf>
    <xf numFmtId="0" fontId="80" fillId="0" borderId="0" xfId="0" applyFont="1" applyBorder="1" applyAlignment="1">
      <alignment/>
    </xf>
    <xf numFmtId="0" fontId="79" fillId="0" borderId="0" xfId="0" applyFont="1" applyAlignment="1">
      <alignment/>
    </xf>
    <xf numFmtId="0" fontId="78" fillId="0" borderId="0" xfId="0" applyFont="1" applyAlignment="1">
      <alignment/>
    </xf>
    <xf numFmtId="43" fontId="0" fillId="0" borderId="0" xfId="0" applyNumberFormat="1" applyAlignment="1">
      <alignment/>
    </xf>
    <xf numFmtId="0" fontId="1" fillId="34" borderId="18" xfId="0" applyFont="1" applyFill="1" applyBorder="1" applyAlignment="1">
      <alignment/>
    </xf>
    <xf numFmtId="0" fontId="1" fillId="34" borderId="19" xfId="0" applyFont="1" applyFill="1" applyBorder="1" applyAlignment="1">
      <alignment/>
    </xf>
    <xf numFmtId="195" fontId="0" fillId="0" borderId="0" xfId="0" applyNumberFormat="1" applyAlignment="1">
      <alignment/>
    </xf>
    <xf numFmtId="0" fontId="1" fillId="5" borderId="0" xfId="0" applyFont="1" applyFill="1" applyAlignment="1">
      <alignment/>
    </xf>
    <xf numFmtId="0" fontId="0" fillId="5" borderId="0" xfId="0" applyFill="1" applyAlignment="1">
      <alignment/>
    </xf>
    <xf numFmtId="41" fontId="0" fillId="5" borderId="0" xfId="42" applyNumberFormat="1" applyFont="1" applyFill="1" applyBorder="1" applyAlignment="1">
      <alignment/>
    </xf>
    <xf numFmtId="41" fontId="1" fillId="5" borderId="0" xfId="42" applyNumberFormat="1" applyFont="1" applyFill="1" applyBorder="1" applyAlignment="1">
      <alignment/>
    </xf>
    <xf numFmtId="41" fontId="1" fillId="5" borderId="30" xfId="42" applyNumberFormat="1" applyFont="1" applyFill="1" applyBorder="1" applyAlignment="1">
      <alignment/>
    </xf>
    <xf numFmtId="0" fontId="0" fillId="5" borderId="15" xfId="0" applyFill="1" applyBorder="1" applyAlignment="1">
      <alignment/>
    </xf>
    <xf numFmtId="41" fontId="4" fillId="5" borderId="0" xfId="42" applyNumberFormat="1" applyFont="1" applyFill="1" applyBorder="1" applyAlignment="1">
      <alignment/>
    </xf>
    <xf numFmtId="41" fontId="4" fillId="5" borderId="16" xfId="42" applyNumberFormat="1" applyFont="1" applyFill="1" applyBorder="1" applyAlignment="1">
      <alignment/>
    </xf>
    <xf numFmtId="41" fontId="4" fillId="5" borderId="10" xfId="42" applyNumberFormat="1" applyFont="1" applyFill="1" applyBorder="1" applyAlignment="1">
      <alignment/>
    </xf>
    <xf numFmtId="41" fontId="4" fillId="5" borderId="20" xfId="42" applyNumberFormat="1" applyFont="1" applyFill="1" applyBorder="1" applyAlignment="1">
      <alignment/>
    </xf>
    <xf numFmtId="0" fontId="1" fillId="7" borderId="0" xfId="0" applyFont="1" applyFill="1" applyAlignment="1">
      <alignment/>
    </xf>
    <xf numFmtId="0" fontId="0" fillId="7" borderId="0" xfId="0" applyFill="1" applyAlignment="1">
      <alignment/>
    </xf>
    <xf numFmtId="41" fontId="0" fillId="7" borderId="0" xfId="42" applyNumberFormat="1" applyFont="1" applyFill="1" applyBorder="1" applyAlignment="1">
      <alignment/>
    </xf>
    <xf numFmtId="41" fontId="1" fillId="7" borderId="30" xfId="42" applyNumberFormat="1" applyFont="1" applyFill="1" applyBorder="1" applyAlignment="1">
      <alignment/>
    </xf>
    <xf numFmtId="0" fontId="0" fillId="7" borderId="15" xfId="0" applyFill="1" applyBorder="1" applyAlignment="1">
      <alignment/>
    </xf>
    <xf numFmtId="41" fontId="4" fillId="7" borderId="0" xfId="42" applyNumberFormat="1" applyFont="1" applyFill="1" applyBorder="1" applyAlignment="1">
      <alignment/>
    </xf>
    <xf numFmtId="41" fontId="0" fillId="7" borderId="16" xfId="42" applyNumberFormat="1" applyFont="1" applyFill="1" applyBorder="1" applyAlignment="1">
      <alignment/>
    </xf>
    <xf numFmtId="41" fontId="4" fillId="7" borderId="16" xfId="42" applyNumberFormat="1" applyFont="1" applyFill="1" applyBorder="1" applyAlignment="1">
      <alignment/>
    </xf>
    <xf numFmtId="41" fontId="4" fillId="7" borderId="10" xfId="42" applyNumberFormat="1" applyFont="1" applyFill="1" applyBorder="1" applyAlignment="1">
      <alignment/>
    </xf>
    <xf numFmtId="41" fontId="4" fillId="7" borderId="20" xfId="42" applyNumberFormat="1" applyFont="1" applyFill="1" applyBorder="1" applyAlignment="1">
      <alignment/>
    </xf>
    <xf numFmtId="0" fontId="76" fillId="7" borderId="15" xfId="0" applyFont="1" applyFill="1" applyBorder="1" applyAlignment="1">
      <alignment/>
    </xf>
    <xf numFmtId="41" fontId="76" fillId="7" borderId="0" xfId="42" applyNumberFormat="1" applyFont="1" applyFill="1" applyBorder="1" applyAlignment="1">
      <alignment/>
    </xf>
    <xf numFmtId="41" fontId="76" fillId="7" borderId="10" xfId="42" applyNumberFormat="1" applyFont="1" applyFill="1" applyBorder="1" applyAlignment="1">
      <alignment/>
    </xf>
    <xf numFmtId="41" fontId="76" fillId="7" borderId="20" xfId="42" applyNumberFormat="1" applyFont="1" applyFill="1" applyBorder="1" applyAlignment="1">
      <alignment/>
    </xf>
    <xf numFmtId="0" fontId="0" fillId="0" borderId="0" xfId="0" applyAlignment="1">
      <alignment shrinkToFit="1"/>
    </xf>
    <xf numFmtId="0" fontId="1" fillId="7" borderId="15" xfId="0" applyFont="1" applyFill="1" applyBorder="1" applyAlignment="1">
      <alignment/>
    </xf>
    <xf numFmtId="0" fontId="0" fillId="6" borderId="15" xfId="0" applyFill="1" applyBorder="1" applyAlignment="1">
      <alignment/>
    </xf>
    <xf numFmtId="41" fontId="4" fillId="6" borderId="0" xfId="42" applyNumberFormat="1" applyFont="1" applyFill="1" applyBorder="1" applyAlignment="1">
      <alignment/>
    </xf>
    <xf numFmtId="41" fontId="4" fillId="6" borderId="10" xfId="42" applyNumberFormat="1" applyFont="1" applyFill="1" applyBorder="1" applyAlignment="1">
      <alignment/>
    </xf>
    <xf numFmtId="41" fontId="4" fillId="6" borderId="20" xfId="42" applyNumberFormat="1" applyFont="1" applyFill="1" applyBorder="1" applyAlignment="1">
      <alignment/>
    </xf>
    <xf numFmtId="41" fontId="0" fillId="6" borderId="0" xfId="42" applyNumberFormat="1" applyFont="1" applyFill="1" applyBorder="1" applyAlignment="1">
      <alignment/>
    </xf>
    <xf numFmtId="41" fontId="0" fillId="6" borderId="16" xfId="42" applyNumberFormat="1" applyFont="1" applyFill="1" applyBorder="1" applyAlignment="1">
      <alignment/>
    </xf>
    <xf numFmtId="41" fontId="4" fillId="6" borderId="16" xfId="42" applyNumberFormat="1" applyFont="1" applyFill="1" applyBorder="1" applyAlignment="1">
      <alignment/>
    </xf>
    <xf numFmtId="0" fontId="76" fillId="6" borderId="15" xfId="0" applyFont="1" applyFill="1" applyBorder="1" applyAlignment="1">
      <alignment/>
    </xf>
    <xf numFmtId="41" fontId="76" fillId="6" borderId="0" xfId="42" applyNumberFormat="1" applyFont="1" applyFill="1" applyBorder="1" applyAlignment="1">
      <alignment/>
    </xf>
    <xf numFmtId="41" fontId="76" fillId="6" borderId="16" xfId="42" applyNumberFormat="1" applyFont="1" applyFill="1" applyBorder="1" applyAlignment="1">
      <alignment/>
    </xf>
    <xf numFmtId="41" fontId="0" fillId="6" borderId="10" xfId="42" applyNumberFormat="1" applyFont="1" applyFill="1" applyBorder="1" applyAlignment="1">
      <alignment/>
    </xf>
    <xf numFmtId="41" fontId="0" fillId="6" borderId="20" xfId="42" applyNumberFormat="1" applyFont="1" applyFill="1" applyBorder="1" applyAlignment="1">
      <alignment/>
    </xf>
    <xf numFmtId="0" fontId="1" fillId="6" borderId="15" xfId="0" applyFont="1" applyFill="1" applyBorder="1" applyAlignment="1">
      <alignment/>
    </xf>
    <xf numFmtId="0" fontId="1" fillId="6" borderId="0" xfId="0" applyFont="1" applyFill="1" applyAlignment="1">
      <alignment/>
    </xf>
    <xf numFmtId="0" fontId="0" fillId="6" borderId="0" xfId="0" applyFill="1" applyAlignment="1">
      <alignment/>
    </xf>
    <xf numFmtId="41" fontId="1" fillId="6" borderId="0" xfId="42" applyNumberFormat="1" applyFont="1" applyFill="1" applyBorder="1" applyAlignment="1">
      <alignment/>
    </xf>
    <xf numFmtId="41" fontId="1" fillId="6" borderId="30" xfId="42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609600</xdr:colOff>
      <xdr:row>33</xdr:row>
      <xdr:rowOff>95250</xdr:rowOff>
    </xdr:from>
    <xdr:to>
      <xdr:col>10</xdr:col>
      <xdr:colOff>142875</xdr:colOff>
      <xdr:row>34</xdr:row>
      <xdr:rowOff>66675</xdr:rowOff>
    </xdr:to>
    <xdr:sp>
      <xdr:nvSpPr>
        <xdr:cNvPr id="1" name="Line 1"/>
        <xdr:cNvSpPr>
          <a:spLocks/>
        </xdr:cNvSpPr>
      </xdr:nvSpPr>
      <xdr:spPr>
        <a:xfrm flipV="1">
          <a:off x="5105400" y="4991100"/>
          <a:ext cx="14287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609600</xdr:colOff>
      <xdr:row>33</xdr:row>
      <xdr:rowOff>95250</xdr:rowOff>
    </xdr:from>
    <xdr:to>
      <xdr:col>10</xdr:col>
      <xdr:colOff>142875</xdr:colOff>
      <xdr:row>34</xdr:row>
      <xdr:rowOff>66675</xdr:rowOff>
    </xdr:to>
    <xdr:sp>
      <xdr:nvSpPr>
        <xdr:cNvPr id="2" name="Line 1"/>
        <xdr:cNvSpPr>
          <a:spLocks/>
        </xdr:cNvSpPr>
      </xdr:nvSpPr>
      <xdr:spPr>
        <a:xfrm flipV="1">
          <a:off x="5105400" y="4991100"/>
          <a:ext cx="14287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609600</xdr:colOff>
      <xdr:row>33</xdr:row>
      <xdr:rowOff>161925</xdr:rowOff>
    </xdr:from>
    <xdr:to>
      <xdr:col>10</xdr:col>
      <xdr:colOff>276225</xdr:colOff>
      <xdr:row>34</xdr:row>
      <xdr:rowOff>95250</xdr:rowOff>
    </xdr:to>
    <xdr:sp>
      <xdr:nvSpPr>
        <xdr:cNvPr id="3" name="Line 1"/>
        <xdr:cNvSpPr>
          <a:spLocks/>
        </xdr:cNvSpPr>
      </xdr:nvSpPr>
      <xdr:spPr>
        <a:xfrm flipV="1">
          <a:off x="5105400" y="5057775"/>
          <a:ext cx="2762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</xdr:row>
      <xdr:rowOff>0</xdr:rowOff>
    </xdr:from>
    <xdr:to>
      <xdr:col>8</xdr:col>
      <xdr:colOff>238125</xdr:colOff>
      <xdr:row>14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85775"/>
          <a:ext cx="4505325" cy="1876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12</xdr:col>
      <xdr:colOff>381000</xdr:colOff>
      <xdr:row>8</xdr:row>
      <xdr:rowOff>161925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62550" y="647700"/>
          <a:ext cx="22098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8</xdr:col>
      <xdr:colOff>238125</xdr:colOff>
      <xdr:row>14</xdr:row>
      <xdr:rowOff>85725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85775"/>
          <a:ext cx="4505325" cy="1876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12</xdr:col>
      <xdr:colOff>381000</xdr:colOff>
      <xdr:row>8</xdr:row>
      <xdr:rowOff>161925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62550" y="647700"/>
          <a:ext cx="22098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171450</xdr:colOff>
      <xdr:row>6</xdr:row>
      <xdr:rowOff>38100</xdr:rowOff>
    </xdr:from>
    <xdr:to>
      <xdr:col>12</xdr:col>
      <xdr:colOff>314325</xdr:colOff>
      <xdr:row>8</xdr:row>
      <xdr:rowOff>85725</xdr:rowOff>
    </xdr:to>
    <xdr:sp>
      <xdr:nvSpPr>
        <xdr:cNvPr id="1" name="Left Brace 20"/>
        <xdr:cNvSpPr>
          <a:spLocks/>
        </xdr:cNvSpPr>
      </xdr:nvSpPr>
      <xdr:spPr>
        <a:xfrm>
          <a:off x="6924675" y="1219200"/>
          <a:ext cx="142875" cy="371475"/>
        </a:xfrm>
        <a:prstGeom prst="leftBrace">
          <a:avLst>
            <a:gd name="adj" fmla="val -46620"/>
          </a:avLst>
        </a:prstGeom>
        <a:noFill/>
        <a:ln w="25400" cmpd="sng">
          <a:solidFill>
            <a:srgbClr val="4472C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171450</xdr:colOff>
      <xdr:row>6</xdr:row>
      <xdr:rowOff>38100</xdr:rowOff>
    </xdr:from>
    <xdr:to>
      <xdr:col>12</xdr:col>
      <xdr:colOff>314325</xdr:colOff>
      <xdr:row>8</xdr:row>
      <xdr:rowOff>85725</xdr:rowOff>
    </xdr:to>
    <xdr:sp>
      <xdr:nvSpPr>
        <xdr:cNvPr id="2" name="Left Brace 20"/>
        <xdr:cNvSpPr>
          <a:spLocks/>
        </xdr:cNvSpPr>
      </xdr:nvSpPr>
      <xdr:spPr>
        <a:xfrm>
          <a:off x="6924675" y="1219200"/>
          <a:ext cx="142875" cy="371475"/>
        </a:xfrm>
        <a:prstGeom prst="leftBrace">
          <a:avLst>
            <a:gd name="adj" fmla="val -46620"/>
          </a:avLst>
        </a:prstGeom>
        <a:noFill/>
        <a:ln w="25400" cmpd="sng">
          <a:solidFill>
            <a:srgbClr val="4472C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171450</xdr:colOff>
      <xdr:row>12</xdr:row>
      <xdr:rowOff>66675</xdr:rowOff>
    </xdr:from>
    <xdr:to>
      <xdr:col>12</xdr:col>
      <xdr:colOff>323850</xdr:colOff>
      <xdr:row>17</xdr:row>
      <xdr:rowOff>114300</xdr:rowOff>
    </xdr:to>
    <xdr:sp>
      <xdr:nvSpPr>
        <xdr:cNvPr id="1" name="Left Brace 1"/>
        <xdr:cNvSpPr>
          <a:spLocks/>
        </xdr:cNvSpPr>
      </xdr:nvSpPr>
      <xdr:spPr>
        <a:xfrm>
          <a:off x="6924675" y="2219325"/>
          <a:ext cx="161925" cy="857250"/>
        </a:xfrm>
        <a:prstGeom prst="leftBrace">
          <a:avLst>
            <a:gd name="adj" fmla="val -48527"/>
          </a:avLst>
        </a:prstGeom>
        <a:noFill/>
        <a:ln w="25400" cmpd="sng">
          <a:solidFill>
            <a:srgbClr val="4472C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171450</xdr:colOff>
      <xdr:row>12</xdr:row>
      <xdr:rowOff>66675</xdr:rowOff>
    </xdr:from>
    <xdr:to>
      <xdr:col>12</xdr:col>
      <xdr:colOff>323850</xdr:colOff>
      <xdr:row>17</xdr:row>
      <xdr:rowOff>114300</xdr:rowOff>
    </xdr:to>
    <xdr:sp>
      <xdr:nvSpPr>
        <xdr:cNvPr id="2" name="Left Brace 1"/>
        <xdr:cNvSpPr>
          <a:spLocks/>
        </xdr:cNvSpPr>
      </xdr:nvSpPr>
      <xdr:spPr>
        <a:xfrm>
          <a:off x="6924675" y="2219325"/>
          <a:ext cx="161925" cy="857250"/>
        </a:xfrm>
        <a:prstGeom prst="leftBrace">
          <a:avLst>
            <a:gd name="adj" fmla="val -48527"/>
          </a:avLst>
        </a:prstGeom>
        <a:noFill/>
        <a:ln w="25400" cmpd="sng">
          <a:solidFill>
            <a:srgbClr val="4472C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219075</xdr:colOff>
      <xdr:row>23</xdr:row>
      <xdr:rowOff>0</xdr:rowOff>
    </xdr:from>
    <xdr:to>
      <xdr:col>12</xdr:col>
      <xdr:colOff>314325</xdr:colOff>
      <xdr:row>24</xdr:row>
      <xdr:rowOff>114300</xdr:rowOff>
    </xdr:to>
    <xdr:sp>
      <xdr:nvSpPr>
        <xdr:cNvPr id="1" name="Left Brace 4"/>
        <xdr:cNvSpPr>
          <a:spLocks/>
        </xdr:cNvSpPr>
      </xdr:nvSpPr>
      <xdr:spPr>
        <a:xfrm>
          <a:off x="6934200" y="3933825"/>
          <a:ext cx="95250" cy="276225"/>
        </a:xfrm>
        <a:prstGeom prst="leftBrace">
          <a:avLst>
            <a:gd name="adj" fmla="val -46375"/>
          </a:avLst>
        </a:prstGeom>
        <a:noFill/>
        <a:ln w="25400" cmpd="sng">
          <a:solidFill>
            <a:srgbClr val="4472C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219075</xdr:colOff>
      <xdr:row>23</xdr:row>
      <xdr:rowOff>0</xdr:rowOff>
    </xdr:from>
    <xdr:to>
      <xdr:col>12</xdr:col>
      <xdr:colOff>314325</xdr:colOff>
      <xdr:row>24</xdr:row>
      <xdr:rowOff>114300</xdr:rowOff>
    </xdr:to>
    <xdr:sp>
      <xdr:nvSpPr>
        <xdr:cNvPr id="2" name="Left Brace 4"/>
        <xdr:cNvSpPr>
          <a:spLocks/>
        </xdr:cNvSpPr>
      </xdr:nvSpPr>
      <xdr:spPr>
        <a:xfrm>
          <a:off x="6934200" y="3933825"/>
          <a:ext cx="95250" cy="276225"/>
        </a:xfrm>
        <a:prstGeom prst="leftBrace">
          <a:avLst>
            <a:gd name="adj" fmla="val -46375"/>
          </a:avLst>
        </a:prstGeom>
        <a:noFill/>
        <a:ln w="25400" cmpd="sng">
          <a:solidFill>
            <a:srgbClr val="4472C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200025</xdr:colOff>
      <xdr:row>30</xdr:row>
      <xdr:rowOff>85725</xdr:rowOff>
    </xdr:from>
    <xdr:to>
      <xdr:col>12</xdr:col>
      <xdr:colOff>333375</xdr:colOff>
      <xdr:row>32</xdr:row>
      <xdr:rowOff>85725</xdr:rowOff>
    </xdr:to>
    <xdr:sp>
      <xdr:nvSpPr>
        <xdr:cNvPr id="1" name="Left Brace 2"/>
        <xdr:cNvSpPr>
          <a:spLocks/>
        </xdr:cNvSpPr>
      </xdr:nvSpPr>
      <xdr:spPr>
        <a:xfrm>
          <a:off x="7334250" y="5153025"/>
          <a:ext cx="133350" cy="323850"/>
        </a:xfrm>
        <a:prstGeom prst="leftBrace">
          <a:avLst>
            <a:gd name="adj" fmla="val -46375"/>
          </a:avLst>
        </a:prstGeom>
        <a:noFill/>
        <a:ln w="25400" cmpd="sng">
          <a:solidFill>
            <a:srgbClr val="4472C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200025</xdr:colOff>
      <xdr:row>30</xdr:row>
      <xdr:rowOff>85725</xdr:rowOff>
    </xdr:from>
    <xdr:to>
      <xdr:col>12</xdr:col>
      <xdr:colOff>333375</xdr:colOff>
      <xdr:row>32</xdr:row>
      <xdr:rowOff>85725</xdr:rowOff>
    </xdr:to>
    <xdr:sp>
      <xdr:nvSpPr>
        <xdr:cNvPr id="2" name="Left Brace 2"/>
        <xdr:cNvSpPr>
          <a:spLocks/>
        </xdr:cNvSpPr>
      </xdr:nvSpPr>
      <xdr:spPr>
        <a:xfrm>
          <a:off x="7334250" y="5153025"/>
          <a:ext cx="133350" cy="323850"/>
        </a:xfrm>
        <a:prstGeom prst="leftBrace">
          <a:avLst>
            <a:gd name="adj" fmla="val -46375"/>
          </a:avLst>
        </a:prstGeom>
        <a:noFill/>
        <a:ln w="25400" cmpd="sng">
          <a:solidFill>
            <a:srgbClr val="4472C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66921b89f68d3868/Documents/Text%20Book%20project/Excel%20Spreadsheets/Celerity%20Financial%20Analysi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come Statement"/>
      <sheetName val="Balance Sheet"/>
      <sheetName val="Cash Flow Statement"/>
      <sheetName val="Ratio Analysis"/>
    </sheetNames>
    <sheetDataSet>
      <sheetData sheetId="1">
        <row r="32">
          <cell r="F32">
            <v>20000</v>
          </cell>
          <cell r="H32">
            <v>10000</v>
          </cell>
        </row>
        <row r="35">
          <cell r="F35">
            <v>1200000</v>
          </cell>
          <cell r="H35">
            <v>1180000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42"/>
  <sheetViews>
    <sheetView showGridLines="0" zoomScalePageLayoutView="0" workbookViewId="0" topLeftCell="A1">
      <selection activeCell="S34" sqref="S34"/>
    </sheetView>
  </sheetViews>
  <sheetFormatPr defaultColWidth="9.140625" defaultRowHeight="12.75"/>
  <cols>
    <col min="1" max="1" width="4.8515625" style="0" customWidth="1"/>
    <col min="2" max="2" width="3.140625" style="0" customWidth="1"/>
    <col min="3" max="3" width="1.1484375" style="0" customWidth="1"/>
    <col min="4" max="4" width="24.421875" style="0" customWidth="1"/>
    <col min="7" max="7" width="2.140625" style="0" customWidth="1"/>
    <col min="8" max="8" width="10.8515625" style="0" customWidth="1"/>
    <col min="9" max="9" width="2.57421875" style="0" customWidth="1"/>
    <col min="11" max="11" width="4.140625" style="0" customWidth="1"/>
    <col min="13" max="13" width="4.421875" style="0" customWidth="1"/>
    <col min="14" max="14" width="10.140625" style="0" customWidth="1"/>
  </cols>
  <sheetData>
    <row r="1" ht="12.75" thickBot="1"/>
    <row r="2" spans="2:14" ht="19.5">
      <c r="B2" s="53" t="s">
        <v>218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8"/>
    </row>
    <row r="3" spans="2:14" ht="15.75" customHeight="1">
      <c r="B3" s="54" t="s">
        <v>219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40"/>
    </row>
    <row r="4" spans="2:14" ht="7.5" customHeight="1">
      <c r="B4" s="39"/>
      <c r="C4" s="13"/>
      <c r="D4" s="41"/>
      <c r="E4" s="13"/>
      <c r="F4" s="13"/>
      <c r="G4" s="13"/>
      <c r="H4" s="13"/>
      <c r="I4" s="13"/>
      <c r="J4" s="13"/>
      <c r="K4" s="13"/>
      <c r="L4" s="13"/>
      <c r="M4" s="13"/>
      <c r="N4" s="40"/>
    </row>
    <row r="5" spans="2:14" ht="12.75">
      <c r="B5" s="39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40"/>
    </row>
    <row r="6" spans="2:14" ht="15.75" customHeight="1">
      <c r="B6" s="39"/>
      <c r="C6" s="13"/>
      <c r="D6" s="42" t="s">
        <v>149</v>
      </c>
      <c r="E6" s="11"/>
      <c r="F6" s="29" t="s">
        <v>233</v>
      </c>
      <c r="H6" s="29" t="s">
        <v>234</v>
      </c>
      <c r="I6" s="13"/>
      <c r="J6" s="239" t="s">
        <v>220</v>
      </c>
      <c r="K6" s="230"/>
      <c r="L6" s="230"/>
      <c r="N6" s="40"/>
    </row>
    <row r="7" spans="2:14" ht="8.25" customHeight="1">
      <c r="B7" s="39"/>
      <c r="C7" s="13"/>
      <c r="D7" s="56"/>
      <c r="E7" s="11"/>
      <c r="F7" s="11"/>
      <c r="G7" s="6"/>
      <c r="H7" s="11"/>
      <c r="I7" s="13"/>
      <c r="N7" s="40"/>
    </row>
    <row r="8" spans="2:14" ht="12.75">
      <c r="B8" s="39">
        <f>ROW()</f>
        <v>8</v>
      </c>
      <c r="C8" s="13"/>
      <c r="D8" s="11" t="s">
        <v>150</v>
      </c>
      <c r="E8" s="13"/>
      <c r="F8" s="13"/>
      <c r="G8" s="6"/>
      <c r="H8" s="13"/>
      <c r="I8" s="13"/>
      <c r="J8" s="231" t="s">
        <v>221</v>
      </c>
      <c r="L8" s="231" t="s">
        <v>222</v>
      </c>
      <c r="N8" s="40"/>
    </row>
    <row r="9" spans="2:14" ht="12.75">
      <c r="B9" s="39">
        <f>ROW()</f>
        <v>9</v>
      </c>
      <c r="C9" s="13"/>
      <c r="D9" s="13" t="s">
        <v>152</v>
      </c>
      <c r="E9" s="15"/>
      <c r="F9" s="15">
        <v>800000</v>
      </c>
      <c r="G9" s="6"/>
      <c r="H9" s="15">
        <v>920000</v>
      </c>
      <c r="I9" s="13"/>
      <c r="J9" s="57">
        <f>+H9/F9-1</f>
        <v>0.1499999999999999</v>
      </c>
      <c r="L9" s="57">
        <f>+H9/$H$12</f>
        <v>0.8288288288288288</v>
      </c>
      <c r="N9" s="40"/>
    </row>
    <row r="10" spans="2:14" ht="12.75">
      <c r="B10" s="39">
        <f>ROW()</f>
        <v>10</v>
      </c>
      <c r="C10" s="13"/>
      <c r="D10" s="13" t="s">
        <v>154</v>
      </c>
      <c r="E10" s="15"/>
      <c r="F10" s="15">
        <v>120000</v>
      </c>
      <c r="G10" s="6"/>
      <c r="H10" s="15">
        <v>140000</v>
      </c>
      <c r="I10" s="13"/>
      <c r="J10" s="57">
        <f>+H10/F10-1</f>
        <v>0.16666666666666674</v>
      </c>
      <c r="L10" s="57">
        <f>+H10/$H$12</f>
        <v>0.12612612612612611</v>
      </c>
      <c r="N10" s="40"/>
    </row>
    <row r="11" spans="2:14" ht="12.75">
      <c r="B11" s="39">
        <f>ROW()</f>
        <v>11</v>
      </c>
      <c r="C11" s="13"/>
      <c r="D11" s="13" t="s">
        <v>156</v>
      </c>
      <c r="E11" s="15"/>
      <c r="F11" s="15">
        <v>40000</v>
      </c>
      <c r="G11" s="6"/>
      <c r="H11" s="15">
        <v>50000</v>
      </c>
      <c r="I11" s="13"/>
      <c r="J11" s="57">
        <f>+H11/F11-1</f>
        <v>0.25</v>
      </c>
      <c r="L11" s="57">
        <f>+H11/$H$12</f>
        <v>0.04504504504504504</v>
      </c>
      <c r="N11" s="40"/>
    </row>
    <row r="12" spans="2:14" ht="12.75">
      <c r="B12" s="39">
        <f>ROW()</f>
        <v>12</v>
      </c>
      <c r="C12" s="13"/>
      <c r="D12" s="13" t="s">
        <v>0</v>
      </c>
      <c r="E12" s="6"/>
      <c r="F12" s="6">
        <f>SUM(F9:F11)</f>
        <v>960000</v>
      </c>
      <c r="G12" s="6"/>
      <c r="H12" s="6">
        <f>SUM(H9:H11)</f>
        <v>1110000</v>
      </c>
      <c r="I12" s="13"/>
      <c r="J12" s="57">
        <f>+H12/F12-1</f>
        <v>0.15625</v>
      </c>
      <c r="L12" s="57">
        <f>+H12/$H$12</f>
        <v>1</v>
      </c>
      <c r="N12" s="40"/>
    </row>
    <row r="13" spans="2:14" ht="6.75" customHeight="1">
      <c r="B13" s="39"/>
      <c r="C13" s="13"/>
      <c r="D13" s="13"/>
      <c r="E13" s="6"/>
      <c r="F13" s="6"/>
      <c r="G13" s="6"/>
      <c r="H13" s="6"/>
      <c r="I13" s="13"/>
      <c r="J13" s="232"/>
      <c r="N13" s="40"/>
    </row>
    <row r="14" spans="2:14" ht="12.75">
      <c r="B14" s="39">
        <f>ROW()</f>
        <v>14</v>
      </c>
      <c r="C14" s="13"/>
      <c r="D14" s="11" t="s">
        <v>158</v>
      </c>
      <c r="E14" s="6"/>
      <c r="F14" s="6"/>
      <c r="G14" s="6"/>
      <c r="H14" s="6"/>
      <c r="I14" s="13"/>
      <c r="J14" s="233" t="s">
        <v>223</v>
      </c>
      <c r="L14" s="234" t="s">
        <v>2</v>
      </c>
      <c r="N14" s="40"/>
    </row>
    <row r="15" spans="2:14" ht="12.75">
      <c r="B15" s="39">
        <f>ROW()</f>
        <v>15</v>
      </c>
      <c r="C15" s="13"/>
      <c r="D15" s="13" t="s">
        <v>152</v>
      </c>
      <c r="E15" s="15"/>
      <c r="F15" s="15">
        <v>293000</v>
      </c>
      <c r="G15" s="6"/>
      <c r="H15" s="15">
        <v>350000</v>
      </c>
      <c r="I15" s="13"/>
      <c r="J15" s="57">
        <f>+(H9-H15)/H9</f>
        <v>0.6195652173913043</v>
      </c>
      <c r="L15" s="235">
        <f>+H9-H15</f>
        <v>570000</v>
      </c>
      <c r="N15" s="40"/>
    </row>
    <row r="16" spans="2:14" ht="12.75">
      <c r="B16" s="39">
        <f>ROW()</f>
        <v>16</v>
      </c>
      <c r="C16" s="13"/>
      <c r="D16" s="13" t="s">
        <v>154</v>
      </c>
      <c r="E16" s="15"/>
      <c r="F16" s="15">
        <v>39000</v>
      </c>
      <c r="G16" s="6"/>
      <c r="H16" s="15">
        <v>50000</v>
      </c>
      <c r="I16" s="13"/>
      <c r="J16" s="57">
        <f>+(H10-H16)/H10</f>
        <v>0.6428571428571429</v>
      </c>
      <c r="L16" s="235">
        <f>+H10-H16</f>
        <v>90000</v>
      </c>
      <c r="N16" s="40"/>
    </row>
    <row r="17" spans="2:14" ht="12.75">
      <c r="B17" s="39">
        <f>ROW()</f>
        <v>17</v>
      </c>
      <c r="C17" s="13"/>
      <c r="D17" s="13" t="s">
        <v>156</v>
      </c>
      <c r="E17" s="15"/>
      <c r="F17" s="15">
        <v>13000</v>
      </c>
      <c r="G17" s="6"/>
      <c r="H17" s="15">
        <v>20000</v>
      </c>
      <c r="I17" s="13"/>
      <c r="J17" s="57">
        <f>+(H11-H17)/H11</f>
        <v>0.6</v>
      </c>
      <c r="L17" s="235">
        <f>+H11-H17</f>
        <v>30000</v>
      </c>
      <c r="N17" s="40"/>
    </row>
    <row r="18" spans="2:14" ht="12.75">
      <c r="B18" s="39">
        <f>ROW()</f>
        <v>18</v>
      </c>
      <c r="C18" s="13"/>
      <c r="D18" s="13" t="s">
        <v>163</v>
      </c>
      <c r="E18" s="6"/>
      <c r="F18" s="6">
        <f>SUM(F15:F17)</f>
        <v>345000</v>
      </c>
      <c r="G18" s="6"/>
      <c r="H18" s="6">
        <f>SUM(H15:H17)</f>
        <v>420000</v>
      </c>
      <c r="I18" s="13"/>
      <c r="J18" s="57">
        <f>+L18/H12</f>
        <v>0.6216216216216216</v>
      </c>
      <c r="L18" s="235">
        <f>+H12-H18</f>
        <v>690000</v>
      </c>
      <c r="N18" s="40"/>
    </row>
    <row r="19" spans="2:14" ht="6.75" customHeight="1">
      <c r="B19" s="39"/>
      <c r="C19" s="13"/>
      <c r="D19" s="13"/>
      <c r="E19" s="6"/>
      <c r="F19" s="6"/>
      <c r="G19" s="6"/>
      <c r="H19" s="6"/>
      <c r="I19" s="13"/>
      <c r="N19" s="40"/>
    </row>
    <row r="20" spans="2:14" ht="12.75">
      <c r="B20" s="39">
        <f>ROW()</f>
        <v>20</v>
      </c>
      <c r="C20" s="13"/>
      <c r="D20" s="13" t="s">
        <v>2</v>
      </c>
      <c r="E20" s="6"/>
      <c r="F20" s="6">
        <f>+F12-F18</f>
        <v>615000</v>
      </c>
      <c r="G20" s="6"/>
      <c r="H20" s="6">
        <f>+H12-H18</f>
        <v>690000</v>
      </c>
      <c r="I20" s="13"/>
      <c r="N20" s="40"/>
    </row>
    <row r="21" spans="2:14" ht="9" customHeight="1">
      <c r="B21" s="39"/>
      <c r="C21" s="13"/>
      <c r="D21" s="13"/>
      <c r="E21" s="6"/>
      <c r="F21" s="6"/>
      <c r="G21" s="6"/>
      <c r="H21" s="6"/>
      <c r="I21" s="13"/>
      <c r="N21" s="40"/>
    </row>
    <row r="22" spans="2:14" ht="12.75">
      <c r="B22" s="39">
        <f>ROW()</f>
        <v>22</v>
      </c>
      <c r="C22" s="13"/>
      <c r="D22" s="11" t="s">
        <v>167</v>
      </c>
      <c r="E22" s="6"/>
      <c r="F22" s="6"/>
      <c r="G22" s="6"/>
      <c r="H22" s="6"/>
      <c r="I22" s="13"/>
      <c r="J22" s="231" t="s">
        <v>224</v>
      </c>
      <c r="N22" s="40"/>
    </row>
    <row r="23" spans="2:14" ht="12.75">
      <c r="B23" s="39">
        <f>ROW()</f>
        <v>23</v>
      </c>
      <c r="C23" s="13"/>
      <c r="D23" s="13" t="s">
        <v>169</v>
      </c>
      <c r="E23" s="15"/>
      <c r="F23" s="15">
        <v>145000</v>
      </c>
      <c r="G23" s="6"/>
      <c r="H23" s="15">
        <v>165000</v>
      </c>
      <c r="I23" s="13"/>
      <c r="J23" s="57">
        <f>+H23/$H$12</f>
        <v>0.14864864864864866</v>
      </c>
      <c r="N23" s="40"/>
    </row>
    <row r="24" spans="2:14" ht="12.75">
      <c r="B24" s="39">
        <f>ROW()</f>
        <v>24</v>
      </c>
      <c r="C24" s="13"/>
      <c r="D24" s="13" t="s">
        <v>170</v>
      </c>
      <c r="E24" s="15"/>
      <c r="F24" s="15">
        <v>75000</v>
      </c>
      <c r="G24" s="6"/>
      <c r="H24" s="15">
        <v>80000</v>
      </c>
      <c r="I24" s="13"/>
      <c r="J24" s="57">
        <f>+H24/$H$12</f>
        <v>0.07207207207207207</v>
      </c>
      <c r="N24" s="40"/>
    </row>
    <row r="25" spans="2:14" ht="12.75">
      <c r="B25" s="39">
        <f>ROW()</f>
        <v>25</v>
      </c>
      <c r="C25" s="13"/>
      <c r="D25" s="13" t="s">
        <v>171</v>
      </c>
      <c r="E25" s="15"/>
      <c r="F25" s="15">
        <v>10000</v>
      </c>
      <c r="G25" s="6"/>
      <c r="H25" s="15">
        <v>12000</v>
      </c>
      <c r="I25" s="13"/>
      <c r="J25" s="57">
        <f>+H25/$H$12</f>
        <v>0.010810810810810811</v>
      </c>
      <c r="N25" s="40"/>
    </row>
    <row r="26" spans="2:14" ht="12.75">
      <c r="B26" s="39">
        <f>ROW()</f>
        <v>26</v>
      </c>
      <c r="C26" s="13"/>
      <c r="D26" s="13" t="s">
        <v>3</v>
      </c>
      <c r="E26" s="6"/>
      <c r="F26" s="6">
        <f>SUM(F23:F25)</f>
        <v>230000</v>
      </c>
      <c r="G26" s="6"/>
      <c r="H26" s="6">
        <f>SUM(H23:H25)</f>
        <v>257000</v>
      </c>
      <c r="I26" s="13"/>
      <c r="J26" s="57">
        <f>+H26/$H$12</f>
        <v>0.23153153153153153</v>
      </c>
      <c r="N26" s="40"/>
    </row>
    <row r="27" spans="2:14" ht="6.75" customHeight="1">
      <c r="B27" s="39"/>
      <c r="C27" s="13"/>
      <c r="D27" s="13"/>
      <c r="E27" s="6"/>
      <c r="F27" s="6"/>
      <c r="G27" s="6"/>
      <c r="H27" s="6"/>
      <c r="I27" s="13"/>
      <c r="N27" s="40"/>
    </row>
    <row r="28" spans="2:14" ht="12.75">
      <c r="B28" s="39">
        <f>ROW()</f>
        <v>28</v>
      </c>
      <c r="C28" s="13"/>
      <c r="D28" s="11" t="s">
        <v>109</v>
      </c>
      <c r="E28" s="6"/>
      <c r="F28" s="6">
        <f>+F20-F26</f>
        <v>385000</v>
      </c>
      <c r="G28" s="6"/>
      <c r="H28" s="6">
        <f>+H20-H26</f>
        <v>433000</v>
      </c>
      <c r="I28" s="13"/>
      <c r="J28" s="57">
        <f>+H28/$H$12</f>
        <v>0.3900900900900901</v>
      </c>
      <c r="L28" s="236" t="s">
        <v>225</v>
      </c>
      <c r="N28" s="40"/>
    </row>
    <row r="29" spans="2:14" ht="9.75" customHeight="1">
      <c r="B29" s="39"/>
      <c r="C29" s="13"/>
      <c r="D29" s="13"/>
      <c r="E29" s="6"/>
      <c r="F29" s="6"/>
      <c r="G29" s="6"/>
      <c r="H29" s="6"/>
      <c r="I29" s="13"/>
      <c r="N29" s="40"/>
    </row>
    <row r="30" spans="2:14" ht="12.75">
      <c r="B30" s="39">
        <f>ROW()</f>
        <v>30</v>
      </c>
      <c r="C30" s="13"/>
      <c r="D30" s="11" t="s">
        <v>51</v>
      </c>
      <c r="E30" s="15"/>
      <c r="F30" s="15">
        <v>60000</v>
      </c>
      <c r="G30" s="6"/>
      <c r="H30" s="15">
        <v>65000</v>
      </c>
      <c r="I30" s="13"/>
      <c r="J30" s="57">
        <f>+H30/H12</f>
        <v>0.05855855855855856</v>
      </c>
      <c r="L30" s="236" t="s">
        <v>226</v>
      </c>
      <c r="N30" s="40"/>
    </row>
    <row r="31" spans="2:14" ht="7.5" customHeight="1">
      <c r="B31" s="39"/>
      <c r="C31" s="13"/>
      <c r="D31" s="13"/>
      <c r="E31" s="6"/>
      <c r="F31" s="6"/>
      <c r="G31" s="6"/>
      <c r="H31" s="6"/>
      <c r="I31" s="13"/>
      <c r="N31" s="40"/>
    </row>
    <row r="32" spans="2:14" ht="12.75">
      <c r="B32" s="39">
        <f>ROW()</f>
        <v>32</v>
      </c>
      <c r="C32" s="13"/>
      <c r="D32" s="11" t="s">
        <v>113</v>
      </c>
      <c r="E32" s="6"/>
      <c r="F32" s="6">
        <f>+F28-F30</f>
        <v>325000</v>
      </c>
      <c r="G32" s="6"/>
      <c r="H32" s="6">
        <f>+H28-H30</f>
        <v>368000</v>
      </c>
      <c r="I32" s="13"/>
      <c r="J32" s="57">
        <f>+H32/H12</f>
        <v>0.33153153153153153</v>
      </c>
      <c r="L32" t="s">
        <v>227</v>
      </c>
      <c r="N32" s="40"/>
    </row>
    <row r="33" spans="2:14" ht="4.5" customHeight="1">
      <c r="B33" s="39"/>
      <c r="C33" s="13"/>
      <c r="D33" s="13"/>
      <c r="E33" s="6"/>
      <c r="F33" s="6"/>
      <c r="G33" s="6"/>
      <c r="H33" s="6"/>
      <c r="I33" s="13"/>
      <c r="N33" s="40"/>
    </row>
    <row r="34" spans="2:14" ht="12.75">
      <c r="B34" s="39">
        <f>ROW()</f>
        <v>34</v>
      </c>
      <c r="C34" s="13"/>
      <c r="D34" s="11" t="s">
        <v>5</v>
      </c>
      <c r="E34" s="6"/>
      <c r="F34" s="6">
        <v>130000</v>
      </c>
      <c r="G34" s="6"/>
      <c r="H34" s="6">
        <f>+'Fig 15.3'!F35*0.1</f>
        <v>120000</v>
      </c>
      <c r="I34" s="13"/>
      <c r="J34" s="57">
        <f>+H34/(('[1]Balance Sheet'!H35+'[1]Balance Sheet'!H32+'[1]Balance Sheet'!F35+'[1]Balance Sheet'!F32)/2)</f>
        <v>0.0995850622406639</v>
      </c>
      <c r="L34" t="s">
        <v>228</v>
      </c>
      <c r="N34" s="40"/>
    </row>
    <row r="35" spans="2:14" ht="7.5" customHeight="1">
      <c r="B35" s="39"/>
      <c r="C35" s="13"/>
      <c r="D35" s="13"/>
      <c r="E35" s="6"/>
      <c r="F35" s="6"/>
      <c r="G35" s="6"/>
      <c r="H35" s="6"/>
      <c r="I35" s="13"/>
      <c r="N35" s="40"/>
    </row>
    <row r="36" spans="2:14" ht="12.75">
      <c r="B36" s="39">
        <f>ROW()</f>
        <v>36</v>
      </c>
      <c r="C36" s="13"/>
      <c r="D36" s="13" t="s">
        <v>8</v>
      </c>
      <c r="E36" s="6"/>
      <c r="F36" s="6">
        <f>+F32-F34</f>
        <v>195000</v>
      </c>
      <c r="G36" s="6"/>
      <c r="H36" s="6">
        <f>+H32-H34</f>
        <v>248000</v>
      </c>
      <c r="I36" s="13"/>
      <c r="J36" s="237" t="s">
        <v>229</v>
      </c>
      <c r="K36" s="237"/>
      <c r="L36" s="237"/>
      <c r="M36" s="237"/>
      <c r="N36" s="40"/>
    </row>
    <row r="37" spans="2:14" ht="4.5" customHeight="1">
      <c r="B37" s="39"/>
      <c r="C37" s="13"/>
      <c r="D37" s="13"/>
      <c r="E37" s="6"/>
      <c r="F37" s="6"/>
      <c r="G37" s="6"/>
      <c r="H37" s="6"/>
      <c r="I37" s="13"/>
      <c r="N37" s="40"/>
    </row>
    <row r="38" spans="2:14" ht="12.75">
      <c r="B38" s="39">
        <f>ROW()</f>
        <v>38</v>
      </c>
      <c r="C38" s="13"/>
      <c r="D38" s="11" t="s">
        <v>117</v>
      </c>
      <c r="E38" s="32"/>
      <c r="F38" s="6">
        <v>78000</v>
      </c>
      <c r="G38" s="6"/>
      <c r="H38" s="6">
        <v>99200</v>
      </c>
      <c r="I38" s="13"/>
      <c r="J38" s="57">
        <f>+H38/H36</f>
        <v>0.4</v>
      </c>
      <c r="L38" t="s">
        <v>98</v>
      </c>
      <c r="N38" s="40"/>
    </row>
    <row r="39" spans="2:14" ht="7.5" customHeight="1">
      <c r="B39" s="39">
        <f>ROW()</f>
        <v>39</v>
      </c>
      <c r="C39" s="13"/>
      <c r="D39" s="13"/>
      <c r="E39" s="6"/>
      <c r="F39" s="6"/>
      <c r="G39" s="6"/>
      <c r="H39" s="6"/>
      <c r="I39" s="13"/>
      <c r="J39" s="238"/>
      <c r="N39" s="40"/>
    </row>
    <row r="40" spans="2:14" ht="12.75" thickBot="1">
      <c r="B40" s="48">
        <f>ROW()</f>
        <v>40</v>
      </c>
      <c r="C40" s="49"/>
      <c r="D40" s="49" t="s">
        <v>10</v>
      </c>
      <c r="E40" s="50"/>
      <c r="F40" s="50">
        <f>+F36-F38</f>
        <v>117000</v>
      </c>
      <c r="G40" s="50"/>
      <c r="H40" s="50">
        <f>+H36-H38</f>
        <v>148800</v>
      </c>
      <c r="I40" s="49"/>
      <c r="J40" s="58">
        <f>+H40/H12</f>
        <v>0.13405405405405404</v>
      </c>
      <c r="K40" s="49"/>
      <c r="L40" s="49" t="s">
        <v>230</v>
      </c>
      <c r="M40" s="49"/>
      <c r="N40" s="59"/>
    </row>
    <row r="41" spans="5:12" ht="15" customHeight="1">
      <c r="E41" s="3"/>
      <c r="F41" s="3"/>
      <c r="G41" s="3"/>
      <c r="H41" s="3"/>
      <c r="I41" s="3"/>
      <c r="J41" s="3"/>
      <c r="L41" s="8"/>
    </row>
    <row r="42" ht="12.75">
      <c r="N42" s="1" t="s">
        <v>231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N66"/>
  <sheetViews>
    <sheetView showGridLines="0" zoomScale="110" zoomScaleNormal="110" zoomScalePageLayoutView="0" workbookViewId="0" topLeftCell="A1">
      <selection activeCell="D5" sqref="D5:D64"/>
    </sheetView>
  </sheetViews>
  <sheetFormatPr defaultColWidth="9.140625" defaultRowHeight="12.75"/>
  <cols>
    <col min="1" max="1" width="3.00390625" style="0" customWidth="1"/>
    <col min="2" max="2" width="3.421875" style="0" customWidth="1"/>
    <col min="3" max="3" width="1.7109375" style="0" customWidth="1"/>
    <col min="4" max="4" width="29.00390625" style="0" customWidth="1"/>
    <col min="7" max="7" width="3.421875" style="0" customWidth="1"/>
    <col min="8" max="8" width="9.140625" style="0" customWidth="1"/>
    <col min="9" max="9" width="6.140625" style="0" customWidth="1"/>
    <col min="14" max="14" width="4.28125" style="0" customWidth="1"/>
  </cols>
  <sheetData>
    <row r="1" ht="12.75" thickBot="1"/>
    <row r="2" spans="2:14" ht="19.5">
      <c r="B2" s="53" t="s">
        <v>218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8"/>
    </row>
    <row r="3" spans="2:14" ht="13.5">
      <c r="B3" s="54" t="s">
        <v>219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40"/>
    </row>
    <row r="4" spans="2:14" ht="12.75">
      <c r="B4" s="39"/>
      <c r="C4" s="13"/>
      <c r="D4" s="13"/>
      <c r="E4" s="6"/>
      <c r="F4" s="6"/>
      <c r="G4" s="13"/>
      <c r="H4" s="6"/>
      <c r="I4" s="13"/>
      <c r="J4" s="6"/>
      <c r="K4" s="13"/>
      <c r="L4" s="9"/>
      <c r="M4" s="13"/>
      <c r="N4" s="40"/>
    </row>
    <row r="5" spans="2:14" ht="15">
      <c r="B5" s="39"/>
      <c r="C5" s="13"/>
      <c r="D5" s="42"/>
      <c r="E5" s="13"/>
      <c r="F5" s="29" t="s">
        <v>233</v>
      </c>
      <c r="G5" s="13"/>
      <c r="H5" s="29" t="s">
        <v>234</v>
      </c>
      <c r="I5" s="13"/>
      <c r="J5" s="30" t="s">
        <v>271</v>
      </c>
      <c r="K5" s="31"/>
      <c r="L5" s="13"/>
      <c r="M5" s="13"/>
      <c r="N5" s="40"/>
    </row>
    <row r="6" spans="2:14" ht="12.75">
      <c r="B6" s="39"/>
      <c r="C6" s="13"/>
      <c r="D6" s="13"/>
      <c r="E6" s="13"/>
      <c r="F6" s="13"/>
      <c r="G6" s="13"/>
      <c r="H6" s="13"/>
      <c r="I6" s="13"/>
      <c r="J6" s="6"/>
      <c r="K6" s="13"/>
      <c r="L6" s="13"/>
      <c r="M6" s="13"/>
      <c r="N6" s="40"/>
    </row>
    <row r="7" spans="2:14" ht="12.75">
      <c r="B7" s="39">
        <v>7</v>
      </c>
      <c r="C7" s="13"/>
      <c r="D7" s="80" t="s">
        <v>243</v>
      </c>
      <c r="E7" s="86"/>
      <c r="F7" s="86"/>
      <c r="G7" s="13"/>
      <c r="H7" s="6"/>
      <c r="I7" s="13"/>
      <c r="J7" s="13"/>
      <c r="K7" s="9"/>
      <c r="L7" s="13"/>
      <c r="M7" s="13"/>
      <c r="N7" s="40"/>
    </row>
    <row r="8" spans="2:14" ht="12.75">
      <c r="B8" s="39">
        <v>8</v>
      </c>
      <c r="C8" s="13"/>
      <c r="D8" s="276" t="s">
        <v>79</v>
      </c>
      <c r="E8" s="277"/>
      <c r="F8" s="277"/>
      <c r="G8" s="276"/>
      <c r="H8" s="284">
        <f>+'Fig 15.1'!H12/'Fig 15.1'!F12-1</f>
        <v>0.15625</v>
      </c>
      <c r="I8" s="276"/>
      <c r="J8" s="276" t="s">
        <v>274</v>
      </c>
      <c r="K8" s="284"/>
      <c r="L8" s="276"/>
      <c r="M8" s="276"/>
      <c r="N8" s="40"/>
    </row>
    <row r="9" spans="2:14" ht="12.75">
      <c r="B9" s="39">
        <v>9</v>
      </c>
      <c r="C9" s="13"/>
      <c r="D9" s="13" t="s">
        <v>244</v>
      </c>
      <c r="E9" s="86"/>
      <c r="F9" s="86"/>
      <c r="G9" s="6"/>
      <c r="H9" s="9">
        <f>+H42/F42-1</f>
        <v>0.25</v>
      </c>
      <c r="I9" s="13"/>
      <c r="J9" s="13" t="s">
        <v>275</v>
      </c>
      <c r="K9" s="9"/>
      <c r="L9" s="13"/>
      <c r="M9" s="13"/>
      <c r="N9" s="40"/>
    </row>
    <row r="10" spans="2:14" ht="12.75">
      <c r="B10" s="39"/>
      <c r="C10" s="13"/>
      <c r="D10" s="13"/>
      <c r="E10" s="13"/>
      <c r="F10" s="13"/>
      <c r="G10" s="13"/>
      <c r="H10" s="6"/>
      <c r="I10" s="6"/>
      <c r="J10" s="6"/>
      <c r="K10" s="13"/>
      <c r="L10" s="13"/>
      <c r="M10" s="13"/>
      <c r="N10" s="40"/>
    </row>
    <row r="11" spans="2:14" ht="12.75">
      <c r="B11" s="39">
        <v>11</v>
      </c>
      <c r="C11" s="13"/>
      <c r="D11" s="80" t="s">
        <v>245</v>
      </c>
      <c r="E11" s="276" t="s">
        <v>358</v>
      </c>
      <c r="F11" s="276"/>
      <c r="G11" s="276"/>
      <c r="H11" s="277"/>
      <c r="I11" s="278"/>
      <c r="J11" s="278"/>
      <c r="K11" s="13"/>
      <c r="L11" s="13"/>
      <c r="M11" s="13"/>
      <c r="N11" s="40"/>
    </row>
    <row r="12" spans="2:14" ht="12.75">
      <c r="B12" s="39">
        <v>12</v>
      </c>
      <c r="C12" s="13"/>
      <c r="D12" s="276" t="s">
        <v>246</v>
      </c>
      <c r="E12" s="277"/>
      <c r="F12" s="279">
        <f>+'Fig 15.3'!F12/'Fig 15.3'!F33</f>
        <v>1.7532467532467533</v>
      </c>
      <c r="G12" s="280"/>
      <c r="H12" s="279">
        <f>+'Fig 15.3'!H12/'Fig 15.3'!H33</f>
        <v>2.570588235294118</v>
      </c>
      <c r="I12" s="278"/>
      <c r="J12" s="278" t="s">
        <v>276</v>
      </c>
      <c r="K12" s="13"/>
      <c r="L12" s="13"/>
      <c r="M12" s="13"/>
      <c r="N12" s="40"/>
    </row>
    <row r="13" spans="2:14" ht="12.75">
      <c r="B13" s="39">
        <v>13</v>
      </c>
      <c r="C13" s="13"/>
      <c r="D13" s="276" t="s">
        <v>247</v>
      </c>
      <c r="E13" s="277"/>
      <c r="F13" s="279">
        <f>+('Fig 15.3'!F8+'Fig 15.3'!F9)/'Fig 15.3'!F33</f>
        <v>1.1688311688311688</v>
      </c>
      <c r="G13" s="280"/>
      <c r="H13" s="279">
        <f>+('Fig 15.3'!H8+'Fig 15.3'!H9)/'Fig 15.3'!H33</f>
        <v>1.85</v>
      </c>
      <c r="I13" s="278"/>
      <c r="J13" s="281" t="s">
        <v>277</v>
      </c>
      <c r="K13" s="13"/>
      <c r="L13" s="13"/>
      <c r="M13" s="13"/>
      <c r="N13" s="40"/>
    </row>
    <row r="14" spans="2:14" ht="12.75">
      <c r="B14" s="39">
        <v>14</v>
      </c>
      <c r="C14" s="13"/>
      <c r="D14" s="13" t="s">
        <v>248</v>
      </c>
      <c r="E14" s="86"/>
      <c r="F14" s="87">
        <f>+'Fig 15.3'!F8/'Fig 15.3'!F33</f>
        <v>0.5844155844155844</v>
      </c>
      <c r="G14" s="88"/>
      <c r="H14" s="87">
        <f>+'Fig 15.3'!H8/'Fig 15.3'!H33</f>
        <v>0.9676470588235294</v>
      </c>
      <c r="I14" s="6"/>
      <c r="J14" s="89" t="s">
        <v>278</v>
      </c>
      <c r="K14" s="13"/>
      <c r="L14" s="13"/>
      <c r="M14" s="13"/>
      <c r="N14" s="40"/>
    </row>
    <row r="15" spans="2:14" ht="12.75">
      <c r="B15" s="39">
        <v>15</v>
      </c>
      <c r="C15" s="13"/>
      <c r="D15" s="276" t="s">
        <v>249</v>
      </c>
      <c r="E15" s="277"/>
      <c r="F15" s="282"/>
      <c r="G15" s="283"/>
      <c r="H15" s="279">
        <f>+'Fig 15.1'!H12/(('Fig 15.3'!F9+'Fig 15.3'!H9)/2)</f>
        <v>21.142857142857142</v>
      </c>
      <c r="I15" s="278"/>
      <c r="J15" s="278" t="s">
        <v>279</v>
      </c>
      <c r="K15" s="13"/>
      <c r="L15" s="13" t="s">
        <v>359</v>
      </c>
      <c r="M15" s="13"/>
      <c r="N15" s="40"/>
    </row>
    <row r="16" spans="2:14" ht="12.75">
      <c r="B16" s="39">
        <v>16</v>
      </c>
      <c r="C16" s="13"/>
      <c r="D16" s="276" t="s">
        <v>212</v>
      </c>
      <c r="E16" s="277"/>
      <c r="F16" s="277"/>
      <c r="G16" s="276"/>
      <c r="H16" s="277">
        <f>365/H15</f>
        <v>17.263513513513512</v>
      </c>
      <c r="I16" s="278"/>
      <c r="J16" s="278" t="s">
        <v>280</v>
      </c>
      <c r="K16" s="13"/>
      <c r="L16" s="13"/>
      <c r="M16" s="13"/>
      <c r="N16" s="40"/>
    </row>
    <row r="17" spans="2:14" ht="13.5" customHeight="1">
      <c r="B17" s="39"/>
      <c r="C17" s="13"/>
      <c r="D17" s="13"/>
      <c r="E17" s="9"/>
      <c r="F17" s="9"/>
      <c r="G17" s="13"/>
      <c r="H17" s="9"/>
      <c r="I17" s="6"/>
      <c r="J17" s="6"/>
      <c r="K17" s="13"/>
      <c r="L17" s="13"/>
      <c r="M17" s="13"/>
      <c r="N17" s="40"/>
    </row>
    <row r="18" spans="2:14" ht="12.75">
      <c r="B18" s="39">
        <v>18</v>
      </c>
      <c r="C18" s="13"/>
      <c r="D18" s="80" t="s">
        <v>250</v>
      </c>
      <c r="E18" s="277" t="s">
        <v>360</v>
      </c>
      <c r="F18" s="86"/>
      <c r="G18" s="13"/>
      <c r="H18" s="86"/>
      <c r="I18" s="6"/>
      <c r="J18" s="6"/>
      <c r="K18" s="13"/>
      <c r="L18" s="13"/>
      <c r="M18" s="13"/>
      <c r="N18" s="40"/>
    </row>
    <row r="19" spans="2:14" ht="12.75">
      <c r="B19" s="39">
        <v>19</v>
      </c>
      <c r="C19" s="13"/>
      <c r="D19" s="13" t="s">
        <v>251</v>
      </c>
      <c r="E19" s="9"/>
      <c r="F19" s="9">
        <f>+'Fig 15.3'!F35/'Fig 15.3'!F45</f>
        <v>0.6872852233676976</v>
      </c>
      <c r="G19" s="13"/>
      <c r="H19" s="9">
        <f>+'Fig 15.3'!H35/'Fig 15.3'!H45</f>
        <v>0.6146473590999062</v>
      </c>
      <c r="I19" s="6"/>
      <c r="J19" s="6" t="s">
        <v>281</v>
      </c>
      <c r="K19" s="13"/>
      <c r="L19" s="13"/>
      <c r="M19" s="13"/>
      <c r="N19" s="40"/>
    </row>
    <row r="20" spans="2:14" ht="12.75">
      <c r="B20" s="39">
        <v>20</v>
      </c>
      <c r="C20" s="13"/>
      <c r="D20" s="276" t="s">
        <v>208</v>
      </c>
      <c r="E20" s="284"/>
      <c r="F20" s="284">
        <f>+'Fig 15.3'!F35/('Fig 15.3'!F45+'Fig 15.3'!F35)</f>
        <v>0.4073319755600815</v>
      </c>
      <c r="G20" s="276"/>
      <c r="H20" s="284">
        <f>+'Fig 15.3'!H35/('Fig 15.3'!H45+'Fig 15.3'!H35)</f>
        <v>0.3806697206271372</v>
      </c>
      <c r="I20" s="278"/>
      <c r="J20" s="278" t="s">
        <v>282</v>
      </c>
      <c r="K20" s="13"/>
      <c r="L20" s="13"/>
      <c r="M20" s="13"/>
      <c r="N20" s="40"/>
    </row>
    <row r="21" spans="2:14" ht="12.75">
      <c r="B21" s="39">
        <v>21</v>
      </c>
      <c r="C21" s="13"/>
      <c r="D21" s="285" t="s">
        <v>209</v>
      </c>
      <c r="E21" s="277"/>
      <c r="F21" s="279">
        <f>+'Fig 15.1'!F28/'Fig 15.1'!F34</f>
        <v>2.9615384615384617</v>
      </c>
      <c r="G21" s="280"/>
      <c r="H21" s="279">
        <f>+'Fig 15.1'!H28/'Fig 15.1'!H34</f>
        <v>3.6083333333333334</v>
      </c>
      <c r="I21" s="278"/>
      <c r="J21" s="278" t="s">
        <v>283</v>
      </c>
      <c r="K21" s="276"/>
      <c r="L21" s="13"/>
      <c r="M21" s="13"/>
      <c r="N21" s="40"/>
    </row>
    <row r="22" spans="2:14" ht="12.75">
      <c r="B22" s="39">
        <v>22</v>
      </c>
      <c r="C22" s="13"/>
      <c r="D22" s="13" t="s">
        <v>252</v>
      </c>
      <c r="E22" s="86"/>
      <c r="F22" s="87">
        <f>+'Fig 15.1'!F32/'Fig 15.1'!F34</f>
        <v>2.5</v>
      </c>
      <c r="G22" s="88"/>
      <c r="H22" s="87">
        <f>+'Fig 15.1'!H32/'Fig 15.1'!H34</f>
        <v>3.066666666666667</v>
      </c>
      <c r="I22" s="6"/>
      <c r="J22" s="6" t="s">
        <v>284</v>
      </c>
      <c r="K22" s="13"/>
      <c r="L22" s="13"/>
      <c r="M22" s="13"/>
      <c r="N22" s="40"/>
    </row>
    <row r="23" spans="2:14" ht="12.75">
      <c r="B23" s="39">
        <v>23</v>
      </c>
      <c r="C23" s="13"/>
      <c r="D23" s="243" t="s">
        <v>273</v>
      </c>
      <c r="E23" s="86"/>
      <c r="G23" s="88"/>
      <c r="H23" s="87">
        <f>+('Fig 15.1'!H28+'Fig 15.9'!R24)/('Fig 15.1'!H34-'Fig 15.9'!R31-'Fig 15.9'!R32)</f>
        <v>2.0533333333333332</v>
      </c>
      <c r="I23" s="6"/>
      <c r="J23" s="89" t="s">
        <v>286</v>
      </c>
      <c r="K23" s="13"/>
      <c r="L23" s="13"/>
      <c r="M23" s="13"/>
      <c r="N23" s="40"/>
    </row>
    <row r="24" spans="2:14" ht="12.75">
      <c r="B24" s="39">
        <f>ROW()</f>
        <v>24</v>
      </c>
      <c r="C24" s="13"/>
      <c r="D24" s="243" t="s">
        <v>272</v>
      </c>
      <c r="E24" s="86"/>
      <c r="F24" s="87"/>
      <c r="G24" s="88"/>
      <c r="H24" s="87">
        <f>+('Fig 15.9'!R28+'Fig 15.1'!H34)/(+'Fig 15.1'!H34-'Fig 15.9'!R31-'Fig 15.9'!R32)</f>
        <v>0.972</v>
      </c>
      <c r="I24" s="6"/>
      <c r="J24" s="6" t="s">
        <v>285</v>
      </c>
      <c r="K24" s="13"/>
      <c r="L24" s="13"/>
      <c r="M24" s="13"/>
      <c r="N24" s="40"/>
    </row>
    <row r="25" spans="2:14" ht="12.75">
      <c r="B25" s="39">
        <f>ROW()</f>
        <v>25</v>
      </c>
      <c r="C25" s="13"/>
      <c r="D25" s="285" t="s">
        <v>253</v>
      </c>
      <c r="E25" s="286"/>
      <c r="F25" s="287">
        <f>+'Fig 15.3'!F35/'Fig 15.1'!F28</f>
        <v>3.116883116883117</v>
      </c>
      <c r="G25" s="288"/>
      <c r="H25" s="287">
        <f>+'Fig 15.3'!H35/'Fig 15.1'!H28</f>
        <v>2.725173210161663</v>
      </c>
      <c r="I25" s="289"/>
      <c r="J25" s="250" t="s">
        <v>287</v>
      </c>
      <c r="K25" s="285"/>
      <c r="L25" s="285"/>
      <c r="M25" s="61"/>
      <c r="N25" s="40"/>
    </row>
    <row r="26" spans="2:14" ht="12.75">
      <c r="B26" s="39"/>
      <c r="C26" s="13"/>
      <c r="D26" s="13"/>
      <c r="E26" s="86"/>
      <c r="F26" s="90"/>
      <c r="G26" s="91"/>
      <c r="H26" s="90"/>
      <c r="I26" s="6"/>
      <c r="J26" s="6"/>
      <c r="K26" s="13"/>
      <c r="L26" s="13"/>
      <c r="M26" s="13"/>
      <c r="N26" s="40"/>
    </row>
    <row r="27" spans="2:14" ht="12.75">
      <c r="B27" s="39">
        <f>ROW()</f>
        <v>27</v>
      </c>
      <c r="C27" s="13"/>
      <c r="D27" s="80" t="s">
        <v>254</v>
      </c>
      <c r="E27" s="86"/>
      <c r="F27" s="90"/>
      <c r="G27" s="91"/>
      <c r="H27" s="90"/>
      <c r="I27" s="6"/>
      <c r="J27" s="6"/>
      <c r="K27" s="6"/>
      <c r="L27" s="13"/>
      <c r="M27" s="13"/>
      <c r="N27" s="40"/>
    </row>
    <row r="28" spans="2:14" ht="12.75">
      <c r="B28" s="39">
        <f>ROW()</f>
        <v>28</v>
      </c>
      <c r="C28" s="13"/>
      <c r="D28" s="276" t="s">
        <v>255</v>
      </c>
      <c r="E28" s="277"/>
      <c r="F28" s="282"/>
      <c r="G28" s="283"/>
      <c r="H28" s="279">
        <f>+'Fig 15.1'!H18/(('Fig 15.3'!F10+'Fig 15.3'!H10)/2)</f>
        <v>11.2</v>
      </c>
      <c r="I28" s="278"/>
      <c r="J28" s="278" t="s">
        <v>288</v>
      </c>
      <c r="K28" s="278"/>
      <c r="L28" s="276"/>
      <c r="M28" s="13"/>
      <c r="N28" s="40"/>
    </row>
    <row r="29" spans="2:14" ht="12.75">
      <c r="B29" s="39">
        <f>ROW()</f>
        <v>29</v>
      </c>
      <c r="C29" s="13"/>
      <c r="D29" s="276" t="s">
        <v>256</v>
      </c>
      <c r="E29" s="277"/>
      <c r="F29" s="277"/>
      <c r="G29" s="276"/>
      <c r="H29" s="277">
        <f>365/H28</f>
        <v>32.589285714285715</v>
      </c>
      <c r="I29" s="278"/>
      <c r="J29" s="278" t="s">
        <v>289</v>
      </c>
      <c r="K29" s="278"/>
      <c r="L29" s="276"/>
      <c r="M29" s="13"/>
      <c r="N29" s="40"/>
    </row>
    <row r="30" spans="2:14" ht="12.75">
      <c r="B30" s="39">
        <f>ROW()</f>
        <v>30</v>
      </c>
      <c r="C30" s="13"/>
      <c r="D30" s="13" t="s">
        <v>257</v>
      </c>
      <c r="E30" s="86"/>
      <c r="F30" s="86"/>
      <c r="G30" s="13"/>
      <c r="H30" s="90">
        <f>+'Fig 15.1'!H12/(('Fig 15.3'!F20+'Fig 15.3'!H20)/2)</f>
        <v>0.4065934065934066</v>
      </c>
      <c r="I30" s="6"/>
      <c r="J30" s="6" t="s">
        <v>290</v>
      </c>
      <c r="K30" s="6"/>
      <c r="L30" s="13"/>
      <c r="M30" s="13"/>
      <c r="N30" s="40"/>
    </row>
    <row r="31" spans="2:14" ht="12.75">
      <c r="B31" s="39">
        <f>ROW()</f>
        <v>31</v>
      </c>
      <c r="C31" s="13"/>
      <c r="D31" s="13" t="s">
        <v>258</v>
      </c>
      <c r="E31" s="86"/>
      <c r="F31" s="86"/>
      <c r="G31" s="13"/>
      <c r="H31" s="87">
        <f>+'Fig 15.1'!H12/(('Fig 15.3'!F24+'Fig 15.3'!H24)/2)</f>
        <v>0.3569246599569118</v>
      </c>
      <c r="I31" s="6"/>
      <c r="J31" s="6" t="s">
        <v>291</v>
      </c>
      <c r="K31" s="6"/>
      <c r="L31" s="13"/>
      <c r="M31" s="13"/>
      <c r="N31" s="40"/>
    </row>
    <row r="32" spans="2:14" ht="12.75">
      <c r="B32" s="39"/>
      <c r="C32" s="13"/>
      <c r="D32" s="13"/>
      <c r="E32" s="86"/>
      <c r="F32" s="86"/>
      <c r="G32" s="13"/>
      <c r="H32" s="86"/>
      <c r="I32" s="6"/>
      <c r="J32" s="6"/>
      <c r="K32" s="6"/>
      <c r="L32" s="13"/>
      <c r="M32" s="13"/>
      <c r="N32" s="40"/>
    </row>
    <row r="33" spans="2:14" ht="12.75">
      <c r="B33" s="39">
        <f>ROW()</f>
        <v>33</v>
      </c>
      <c r="C33" s="13"/>
      <c r="D33" s="242" t="s">
        <v>259</v>
      </c>
      <c r="E33" s="86"/>
      <c r="F33" s="86"/>
      <c r="G33" s="13"/>
      <c r="H33" s="86"/>
      <c r="I33" s="6"/>
      <c r="J33" s="6"/>
      <c r="K33" s="6"/>
      <c r="L33" s="13"/>
      <c r="M33" s="13"/>
      <c r="N33" s="40"/>
    </row>
    <row r="34" spans="2:14" ht="12.75">
      <c r="B34" s="39">
        <f>ROW()</f>
        <v>34</v>
      </c>
      <c r="C34" s="13"/>
      <c r="D34" s="290" t="s">
        <v>223</v>
      </c>
      <c r="E34" s="284"/>
      <c r="F34" s="284">
        <f>+'Fig 15.1'!F20/'Fig 15.1'!F12</f>
        <v>0.640625</v>
      </c>
      <c r="G34" s="276"/>
      <c r="H34" s="284">
        <f>+'Fig 15.1'!H20/'Fig 15.1'!H12</f>
        <v>0.6216216216216216</v>
      </c>
      <c r="I34" s="278"/>
      <c r="J34" s="278" t="s">
        <v>361</v>
      </c>
      <c r="K34" s="278"/>
      <c r="L34" s="276"/>
      <c r="M34" s="13"/>
      <c r="N34" s="40"/>
    </row>
    <row r="35" spans="2:14" ht="12.75">
      <c r="B35" s="39">
        <f>ROW()</f>
        <v>35</v>
      </c>
      <c r="C35" s="13"/>
      <c r="D35" s="290" t="s">
        <v>90</v>
      </c>
      <c r="E35" s="284"/>
      <c r="F35" s="284">
        <f>+'Fig 15.1'!F28/'Fig 15.1'!F12</f>
        <v>0.4010416666666667</v>
      </c>
      <c r="G35" s="276"/>
      <c r="H35" s="284">
        <f>+'Fig 15.1'!H28/'Fig 15.1'!H12</f>
        <v>0.3900900900900901</v>
      </c>
      <c r="I35" s="278"/>
      <c r="J35" s="278" t="s">
        <v>293</v>
      </c>
      <c r="K35" s="278"/>
      <c r="L35" s="276"/>
      <c r="M35" s="13"/>
      <c r="N35" s="40"/>
    </row>
    <row r="36" spans="2:14" ht="12.75">
      <c r="B36" s="39">
        <f>ROW()</f>
        <v>36</v>
      </c>
      <c r="C36" s="13"/>
      <c r="D36" t="s">
        <v>227</v>
      </c>
      <c r="E36" s="9"/>
      <c r="F36" s="9">
        <f>+'Fig 15.1'!F32/'Fig 15.1'!F12</f>
        <v>0.3385416666666667</v>
      </c>
      <c r="G36" s="13"/>
      <c r="H36" s="9">
        <f>+'Fig 15.1'!H32/'Fig 15.1'!H12</f>
        <v>0.33153153153153153</v>
      </c>
      <c r="I36" s="6"/>
      <c r="J36" s="6" t="s">
        <v>294</v>
      </c>
      <c r="K36" s="6"/>
      <c r="L36" s="13"/>
      <c r="M36" s="13"/>
      <c r="N36" s="40"/>
    </row>
    <row r="37" spans="2:14" ht="12.75">
      <c r="B37" s="39">
        <f>ROW()</f>
        <v>37</v>
      </c>
      <c r="C37" s="13"/>
      <c r="D37" s="290" t="s">
        <v>260</v>
      </c>
      <c r="E37" s="284"/>
      <c r="F37" s="284"/>
      <c r="G37" s="276"/>
      <c r="H37" s="284">
        <f>+'Fig 15.1'!H40/(('Fig 15.3'!F24+'Fig 15.3'!H24)/2)</f>
        <v>0.047847197659088715</v>
      </c>
      <c r="I37" s="278"/>
      <c r="J37" s="278" t="s">
        <v>295</v>
      </c>
      <c r="K37" s="278"/>
      <c r="L37" s="13"/>
      <c r="M37" s="13"/>
      <c r="N37" s="40"/>
    </row>
    <row r="38" spans="2:14" ht="12.75">
      <c r="B38" s="39">
        <f>ROW()</f>
        <v>38</v>
      </c>
      <c r="C38" s="13"/>
      <c r="D38" t="s">
        <v>261</v>
      </c>
      <c r="E38" s="9"/>
      <c r="F38" s="9"/>
      <c r="G38" s="13"/>
      <c r="H38" s="9">
        <f>+'Fig 15.1'!H32/(('Fig 15.3'!F24+'Fig 15.3'!H24)/2)</f>
        <v>0.11833177915688607</v>
      </c>
      <c r="I38" s="6"/>
      <c r="J38" s="6" t="s">
        <v>296</v>
      </c>
      <c r="K38" s="6"/>
      <c r="L38" s="13"/>
      <c r="M38" s="13"/>
      <c r="N38" s="40"/>
    </row>
    <row r="39" spans="2:14" ht="12.75">
      <c r="B39" s="39">
        <f>ROW()</f>
        <v>39</v>
      </c>
      <c r="C39" s="13"/>
      <c r="D39" s="290" t="s">
        <v>262</v>
      </c>
      <c r="E39" s="284"/>
      <c r="F39" s="284"/>
      <c r="G39" s="276"/>
      <c r="H39" s="284">
        <f>+'Fig 15.1'!H40/(('Fig 15.3'!F45+'Fig 15.3'!H45)/2)</f>
        <v>0.08118282503137104</v>
      </c>
      <c r="I39" s="278"/>
      <c r="J39" s="278" t="s">
        <v>297</v>
      </c>
      <c r="K39" s="278"/>
      <c r="L39" s="276"/>
      <c r="M39" s="13"/>
      <c r="N39" s="40"/>
    </row>
    <row r="40" spans="2:14" ht="12.75">
      <c r="B40" s="39"/>
      <c r="C40" s="13"/>
      <c r="D40" s="13"/>
      <c r="E40" s="13"/>
      <c r="F40" s="13"/>
      <c r="G40" s="13"/>
      <c r="H40" s="86"/>
      <c r="I40" s="6"/>
      <c r="J40" s="6"/>
      <c r="K40" s="6"/>
      <c r="L40" s="13"/>
      <c r="M40" s="13"/>
      <c r="N40" s="40"/>
    </row>
    <row r="41" spans="2:14" ht="12.75" hidden="1">
      <c r="B41" s="39">
        <f>ROW()</f>
        <v>41</v>
      </c>
      <c r="C41" s="13"/>
      <c r="D41" s="80" t="e">
        <v>#VALUE!</v>
      </c>
      <c r="E41" s="13"/>
      <c r="F41" s="13"/>
      <c r="G41" s="13"/>
      <c r="H41" s="86"/>
      <c r="I41" s="6"/>
      <c r="J41" s="6"/>
      <c r="K41" s="6"/>
      <c r="L41" s="13"/>
      <c r="M41" s="13"/>
      <c r="N41" s="40"/>
    </row>
    <row r="42" spans="2:14" ht="12.75" hidden="1">
      <c r="B42" s="39">
        <f>ROW()</f>
        <v>42</v>
      </c>
      <c r="C42" s="13"/>
      <c r="D42" s="13" t="e">
        <v>#VALUE!</v>
      </c>
      <c r="E42" s="62"/>
      <c r="F42" s="62">
        <v>40</v>
      </c>
      <c r="G42" s="13"/>
      <c r="H42" s="62">
        <v>50</v>
      </c>
      <c r="I42" s="6"/>
      <c r="J42" s="6"/>
      <c r="K42" s="6"/>
      <c r="L42" s="13"/>
      <c r="M42" s="13"/>
      <c r="N42" s="40"/>
    </row>
    <row r="43" spans="2:14" ht="12.75" hidden="1">
      <c r="B43" s="39">
        <f>ROW()</f>
        <v>43</v>
      </c>
      <c r="C43" s="13"/>
      <c r="D43" s="13" t="e">
        <v>#VALUE!</v>
      </c>
      <c r="E43" s="6"/>
      <c r="F43" s="6">
        <v>55000</v>
      </c>
      <c r="G43" s="6"/>
      <c r="H43" s="6">
        <v>60000</v>
      </c>
      <c r="I43" s="6"/>
      <c r="J43" s="6"/>
      <c r="K43" s="6"/>
      <c r="L43" s="13"/>
      <c r="M43" s="13"/>
      <c r="N43" s="40"/>
    </row>
    <row r="44" spans="2:14" ht="12.75" hidden="1">
      <c r="B44" s="39">
        <f>ROW()</f>
        <v>44</v>
      </c>
      <c r="C44" s="13"/>
      <c r="D44" s="13" t="e">
        <v>#VALUE!</v>
      </c>
      <c r="E44" s="92"/>
      <c r="F44" s="92">
        <f>+F43*F42</f>
        <v>2200000</v>
      </c>
      <c r="G44" s="93"/>
      <c r="H44" s="92">
        <f>+H43*H42</f>
        <v>3000000</v>
      </c>
      <c r="I44" s="6"/>
      <c r="J44" s="6"/>
      <c r="K44" s="6"/>
      <c r="L44" s="13"/>
      <c r="M44" s="13"/>
      <c r="N44" s="40"/>
    </row>
    <row r="45" spans="2:14" ht="12.75" hidden="1">
      <c r="B45" s="39">
        <f>ROW()</f>
        <v>45</v>
      </c>
      <c r="C45" s="13"/>
      <c r="D45" s="13" t="e">
        <v>#VALUE!</v>
      </c>
      <c r="E45" s="94"/>
      <c r="F45" s="87">
        <f>+F44/'Fig 15.3'!F45</f>
        <v>1.2600229095074456</v>
      </c>
      <c r="G45" s="88"/>
      <c r="H45" s="87">
        <f>+H44/'Fig 15.3'!H45</f>
        <v>1.562662777372643</v>
      </c>
      <c r="I45" s="6"/>
      <c r="J45" s="6"/>
      <c r="K45" s="6"/>
      <c r="L45" s="13"/>
      <c r="M45" s="13"/>
      <c r="N45" s="40"/>
    </row>
    <row r="46" spans="2:14" ht="12.75" hidden="1">
      <c r="B46" s="39">
        <f>ROW()</f>
        <v>46</v>
      </c>
      <c r="C46" s="13"/>
      <c r="D46" s="13" t="e">
        <v>#VALUE!</v>
      </c>
      <c r="E46" s="62"/>
      <c r="F46" s="62"/>
      <c r="G46" s="13"/>
      <c r="H46" s="62">
        <f>+'Fig 15.1'!H40/((F43+H43)/2)</f>
        <v>2.5878260869565217</v>
      </c>
      <c r="I46" s="6"/>
      <c r="J46" s="6" t="e">
        <v>#VALUE!</v>
      </c>
      <c r="K46" s="6"/>
      <c r="L46" s="13"/>
      <c r="M46" s="13"/>
      <c r="N46" s="40"/>
    </row>
    <row r="47" spans="2:14" ht="12.75" hidden="1">
      <c r="B47" s="39">
        <f>ROW()</f>
        <v>47</v>
      </c>
      <c r="C47" s="13"/>
      <c r="D47" s="13" t="e">
        <v>#VALUE!</v>
      </c>
      <c r="E47" s="86"/>
      <c r="F47" s="95"/>
      <c r="G47" s="13"/>
      <c r="H47" s="87">
        <f>+H42/(H46)</f>
        <v>19.321236559139784</v>
      </c>
      <c r="I47" s="6"/>
      <c r="J47" s="6" t="e">
        <v>#VALUE!</v>
      </c>
      <c r="K47" s="6"/>
      <c r="L47" s="13"/>
      <c r="M47" s="13"/>
      <c r="N47" s="40"/>
    </row>
    <row r="48" spans="2:14" ht="12.75" hidden="1">
      <c r="B48" s="39">
        <f>ROW()</f>
        <v>48</v>
      </c>
      <c r="C48" s="13"/>
      <c r="D48" s="13" t="e">
        <v>#VALUE!</v>
      </c>
      <c r="E48" s="86"/>
      <c r="F48" s="87">
        <f>+(F44+'Fig 15.3'!F35+'Fig 15.3'!F32-'Fig 15.3'!F8)/'Fig 15.1'!F28</f>
        <v>8.766233766233766</v>
      </c>
      <c r="G48" s="88"/>
      <c r="H48" s="87">
        <f>+(H44+'Fig 15.3'!H35+'Fig 15.3'!H32-'Fig 15.3'!H8)/'Fig 15.1'!H28</f>
        <v>9.524711316397228</v>
      </c>
      <c r="I48" s="6"/>
      <c r="J48" s="6" t="e">
        <v>#VALUE!</v>
      </c>
      <c r="K48" s="6"/>
      <c r="L48" s="13"/>
      <c r="M48" s="13"/>
      <c r="N48" s="40"/>
    </row>
    <row r="49" spans="2:14" ht="12.75" hidden="1">
      <c r="B49" s="39"/>
      <c r="C49" s="13"/>
      <c r="D49" s="13"/>
      <c r="E49" s="13"/>
      <c r="F49" s="13"/>
      <c r="G49" s="13"/>
      <c r="H49" s="86"/>
      <c r="I49" s="6"/>
      <c r="J49" s="6"/>
      <c r="K49" s="6"/>
      <c r="L49" s="6"/>
      <c r="M49" s="13"/>
      <c r="N49" s="40"/>
    </row>
    <row r="50" spans="2:14" ht="12.75">
      <c r="B50" s="39">
        <f>ROW()</f>
        <v>50</v>
      </c>
      <c r="C50" s="13"/>
      <c r="D50" s="80" t="s">
        <v>263</v>
      </c>
      <c r="E50" s="13"/>
      <c r="F50" s="13"/>
      <c r="G50" s="13"/>
      <c r="H50" s="86"/>
      <c r="I50" s="6"/>
      <c r="J50" s="6"/>
      <c r="K50" s="6"/>
      <c r="L50" s="6"/>
      <c r="M50" s="13"/>
      <c r="N50" s="40"/>
    </row>
    <row r="51" spans="2:14" ht="12.75">
      <c r="B51" s="39">
        <f>ROW()</f>
        <v>51</v>
      </c>
      <c r="C51" s="13"/>
      <c r="D51" s="61" t="s">
        <v>264</v>
      </c>
      <c r="E51" s="96"/>
      <c r="F51" s="108">
        <f>(1.2*(SUM('Fig 15.3'!F9:F11)-SUM('Fig 15.3'!F29:F31))/'Fig 15.3'!F24)+(1.4*('Fig 15.3'!F44/'Fig 15.3'!F24))+(3.3*'Fig 15.1'!F32/'Fig 15.3'!F24)+(0.66*F44/'Fig 15.3'!F39)+(0.99*'Fig 15.1'!F12/'Fig 15.3'!F47)</f>
        <v>2.1501448960472787</v>
      </c>
      <c r="G51" s="87"/>
      <c r="H51" s="87">
        <f>(1.2*(SUM('Fig 15.3'!H9:H11)-SUM('Fig 15.3'!H29:H31))/'Fig 15.3'!H24)+(1.4*('Fig 15.3'!H44/'Fig 15.3'!H24))+(3.3*'Fig 15.1'!H32/'Fig 15.3'!H24)+(0.66*H44/'Fig 15.3'!F39)+(0.99*'Fig 15.1'!H12/'Fig 15.3'!H47)</f>
        <v>2.6749905778202865</v>
      </c>
      <c r="I51" s="6"/>
      <c r="J51" s="6"/>
      <c r="K51" s="13"/>
      <c r="L51" s="9"/>
      <c r="M51" s="13"/>
      <c r="N51" s="40"/>
    </row>
    <row r="52" spans="2:14" ht="12.75">
      <c r="B52" s="39"/>
      <c r="C52" s="13"/>
      <c r="D52" s="11"/>
      <c r="E52" s="13"/>
      <c r="F52" s="96"/>
      <c r="G52" s="92"/>
      <c r="H52" s="96"/>
      <c r="I52" s="6"/>
      <c r="J52" s="6"/>
      <c r="K52" s="13"/>
      <c r="L52" s="9"/>
      <c r="M52" s="13"/>
      <c r="N52" s="40"/>
    </row>
    <row r="53" spans="2:14" ht="12.75">
      <c r="B53" s="39">
        <f>ROW()</f>
        <v>53</v>
      </c>
      <c r="C53" s="13"/>
      <c r="D53" s="80" t="s">
        <v>265</v>
      </c>
      <c r="E53" s="13"/>
      <c r="F53" s="96"/>
      <c r="G53" s="92"/>
      <c r="H53" s="96"/>
      <c r="I53" s="6"/>
      <c r="J53" s="6"/>
      <c r="K53" s="13"/>
      <c r="L53" s="9"/>
      <c r="M53" s="13"/>
      <c r="N53" s="40"/>
    </row>
    <row r="54" spans="2:14" ht="12.75">
      <c r="B54" s="39">
        <f>ROW()</f>
        <v>54</v>
      </c>
      <c r="C54" s="13"/>
      <c r="D54" s="13" t="s">
        <v>266</v>
      </c>
      <c r="E54" s="13"/>
      <c r="F54" s="96"/>
      <c r="G54" s="92"/>
      <c r="H54" s="96"/>
      <c r="I54" s="6"/>
      <c r="J54" s="6"/>
      <c r="K54" s="13"/>
      <c r="L54" s="9"/>
      <c r="M54" s="13"/>
      <c r="N54" s="40"/>
    </row>
    <row r="55" spans="2:14" ht="12.75">
      <c r="B55" s="39"/>
      <c r="C55" s="13"/>
      <c r="D55" s="13"/>
      <c r="E55" s="13"/>
      <c r="F55" s="96"/>
      <c r="G55" s="92"/>
      <c r="H55" s="96"/>
      <c r="I55" s="6"/>
      <c r="J55" s="6"/>
      <c r="K55" s="13"/>
      <c r="L55" s="9"/>
      <c r="M55" s="13"/>
      <c r="N55" s="40"/>
    </row>
    <row r="56" spans="2:14" s="14" customFormat="1" ht="12.75">
      <c r="B56" s="39">
        <f>ROW()</f>
        <v>56</v>
      </c>
      <c r="C56" s="61"/>
      <c r="D56" s="61" t="s">
        <v>267</v>
      </c>
      <c r="E56" s="61"/>
      <c r="F56" s="97"/>
      <c r="G56" s="98"/>
      <c r="H56" s="97"/>
      <c r="I56" s="82"/>
      <c r="J56" s="82"/>
      <c r="K56" s="61"/>
      <c r="L56" s="99"/>
      <c r="M56" s="61"/>
      <c r="N56" s="100"/>
    </row>
    <row r="57" spans="2:14" s="14" customFormat="1" ht="12.75">
      <c r="B57" s="39">
        <f>ROW()</f>
        <v>57</v>
      </c>
      <c r="C57" s="61"/>
      <c r="D57" s="61" t="s">
        <v>268</v>
      </c>
      <c r="E57" s="61"/>
      <c r="F57" s="97"/>
      <c r="G57" s="98"/>
      <c r="H57" s="97"/>
      <c r="I57" s="82"/>
      <c r="J57" s="82"/>
      <c r="K57" s="61"/>
      <c r="L57" s="99"/>
      <c r="M57" s="61"/>
      <c r="N57" s="100"/>
    </row>
    <row r="58" spans="2:14" s="14" customFormat="1" ht="12.75">
      <c r="B58" s="39">
        <f>ROW()</f>
        <v>58</v>
      </c>
      <c r="C58" s="61"/>
      <c r="D58" s="61" t="s">
        <v>269</v>
      </c>
      <c r="E58" s="61"/>
      <c r="F58" s="97"/>
      <c r="G58" s="98"/>
      <c r="H58" s="97"/>
      <c r="I58" s="82"/>
      <c r="J58" s="82"/>
      <c r="K58" s="61"/>
      <c r="L58" s="99"/>
      <c r="M58" s="61"/>
      <c r="N58" s="100"/>
    </row>
    <row r="59" spans="2:14" s="14" customFormat="1" ht="12.75">
      <c r="B59" s="39">
        <f>ROW()</f>
        <v>59</v>
      </c>
      <c r="C59" s="61"/>
      <c r="D59" s="61" t="s">
        <v>270</v>
      </c>
      <c r="E59" s="61"/>
      <c r="F59" s="97"/>
      <c r="G59" s="98"/>
      <c r="H59" s="97"/>
      <c r="I59" s="82"/>
      <c r="J59" s="82"/>
      <c r="K59" s="61"/>
      <c r="L59" s="99"/>
      <c r="M59" s="61"/>
      <c r="N59" s="100"/>
    </row>
    <row r="60" spans="2:14" s="14" customFormat="1" ht="12.75" thickBot="1">
      <c r="B60" s="39"/>
      <c r="C60" s="61"/>
      <c r="D60" s="61"/>
      <c r="E60" s="61"/>
      <c r="F60" s="101"/>
      <c r="G60" s="82"/>
      <c r="H60" s="82"/>
      <c r="I60" s="82"/>
      <c r="J60" s="82"/>
      <c r="K60" s="61"/>
      <c r="L60" s="99"/>
      <c r="M60" s="61"/>
      <c r="N60" s="100"/>
    </row>
    <row r="61" spans="2:14" ht="15.75">
      <c r="B61" s="39">
        <f>ROW()</f>
        <v>61</v>
      </c>
      <c r="C61" s="13"/>
      <c r="D61" s="16" t="s">
        <v>298</v>
      </c>
      <c r="E61" s="17"/>
      <c r="F61" s="17"/>
      <c r="G61" s="17"/>
      <c r="H61" s="33"/>
      <c r="I61" s="33"/>
      <c r="J61" s="18" t="s">
        <v>299</v>
      </c>
      <c r="K61" s="19"/>
      <c r="L61" s="9"/>
      <c r="M61" s="13"/>
      <c r="N61" s="40"/>
    </row>
    <row r="62" spans="2:14" ht="12.75">
      <c r="B62" s="39">
        <f>ROW()</f>
        <v>62</v>
      </c>
      <c r="C62" s="13"/>
      <c r="D62" s="20" t="s">
        <v>300</v>
      </c>
      <c r="E62" s="21"/>
      <c r="F62" s="21"/>
      <c r="G62" s="21"/>
      <c r="H62" s="34"/>
      <c r="I62" s="34"/>
      <c r="J62" s="22" t="s">
        <v>301</v>
      </c>
      <c r="K62" s="23"/>
      <c r="L62" s="9"/>
      <c r="M62" s="13"/>
      <c r="N62" s="40"/>
    </row>
    <row r="63" spans="2:14" ht="12.75">
      <c r="B63" s="39">
        <f>ROW()</f>
        <v>63</v>
      </c>
      <c r="C63" s="13"/>
      <c r="D63" s="24" t="s">
        <v>302</v>
      </c>
      <c r="E63" s="21"/>
      <c r="F63" s="21"/>
      <c r="G63" s="21"/>
      <c r="H63" s="34"/>
      <c r="I63" s="34"/>
      <c r="J63" s="22" t="s">
        <v>303</v>
      </c>
      <c r="K63" s="23"/>
      <c r="L63" s="9"/>
      <c r="M63" s="13"/>
      <c r="N63" s="40"/>
    </row>
    <row r="64" spans="2:14" ht="12.75" thickBot="1">
      <c r="B64" s="39">
        <f>ROW()</f>
        <v>64</v>
      </c>
      <c r="C64" s="13"/>
      <c r="D64" s="25" t="s">
        <v>304</v>
      </c>
      <c r="E64" s="26"/>
      <c r="F64" s="26"/>
      <c r="G64" s="26"/>
      <c r="H64" s="35"/>
      <c r="I64" s="35"/>
      <c r="J64" s="27" t="s">
        <v>305</v>
      </c>
      <c r="K64" s="28"/>
      <c r="L64" s="9"/>
      <c r="M64" s="13"/>
      <c r="N64" s="40"/>
    </row>
    <row r="65" spans="2:14" ht="12.75" thickBot="1">
      <c r="B65" s="48"/>
      <c r="C65" s="49"/>
      <c r="D65" s="49"/>
      <c r="E65" s="49"/>
      <c r="F65" s="102"/>
      <c r="G65" s="50"/>
      <c r="H65" s="50"/>
      <c r="I65" s="50"/>
      <c r="J65" s="50"/>
      <c r="K65" s="49"/>
      <c r="L65" s="103"/>
      <c r="M65" s="49"/>
      <c r="N65" s="59"/>
    </row>
    <row r="66" ht="12.75">
      <c r="M66" s="14" t="s">
        <v>306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L12"/>
  <sheetViews>
    <sheetView showGridLines="0" zoomScale="80" zoomScaleNormal="80" zoomScalePageLayoutView="0" workbookViewId="0" topLeftCell="A1">
      <selection activeCell="J22" sqref="J22"/>
    </sheetView>
  </sheetViews>
  <sheetFormatPr defaultColWidth="9.140625" defaultRowHeight="12.75"/>
  <cols>
    <col min="1" max="1" width="4.140625" style="0" customWidth="1"/>
    <col min="2" max="2" width="3.421875" style="0" customWidth="1"/>
    <col min="3" max="3" width="1.7109375" style="0" customWidth="1"/>
    <col min="4" max="4" width="29.00390625" style="0" customWidth="1"/>
    <col min="7" max="7" width="3.421875" style="0" customWidth="1"/>
    <col min="8" max="8" width="9.140625" style="0" customWidth="1"/>
    <col min="9" max="9" width="6.140625" style="0" customWidth="1"/>
    <col min="11" max="11" width="12.28125" style="0" customWidth="1"/>
    <col min="14" max="14" width="4.28125" style="0" customWidth="1"/>
  </cols>
  <sheetData>
    <row r="1" ht="12.75" thickBot="1"/>
    <row r="2" spans="2:12" ht="12.75">
      <c r="B2" s="36"/>
      <c r="C2" s="37"/>
      <c r="D2" s="37"/>
      <c r="E2" s="104"/>
      <c r="F2" s="104"/>
      <c r="G2" s="37"/>
      <c r="H2" s="104"/>
      <c r="I2" s="37"/>
      <c r="J2" s="104"/>
      <c r="K2" s="38"/>
      <c r="L2" s="9"/>
    </row>
    <row r="3" spans="2:12" ht="15">
      <c r="B3" s="39"/>
      <c r="C3" s="13"/>
      <c r="D3" s="42"/>
      <c r="E3" s="13"/>
      <c r="F3" s="29" t="s">
        <v>233</v>
      </c>
      <c r="G3" s="13"/>
      <c r="H3" s="29" t="s">
        <v>234</v>
      </c>
      <c r="I3" s="13"/>
      <c r="J3" s="30" t="s">
        <v>271</v>
      </c>
      <c r="K3" s="105"/>
      <c r="L3" s="13"/>
    </row>
    <row r="4" spans="2:12" ht="12.75">
      <c r="B4" s="39"/>
      <c r="C4" s="13"/>
      <c r="D4" s="13"/>
      <c r="E4" s="13"/>
      <c r="F4" s="13"/>
      <c r="G4" s="13"/>
      <c r="H4" s="13"/>
      <c r="I4" s="13"/>
      <c r="J4" s="6"/>
      <c r="K4" s="40"/>
      <c r="L4" s="13"/>
    </row>
    <row r="5" spans="2:12" ht="12.75">
      <c r="B5" s="39">
        <f>ROW()</f>
        <v>5</v>
      </c>
      <c r="C5" s="13"/>
      <c r="D5" s="80" t="s">
        <v>245</v>
      </c>
      <c r="E5" s="13"/>
      <c r="F5" s="13"/>
      <c r="G5" s="13"/>
      <c r="H5" s="86"/>
      <c r="I5" s="6"/>
      <c r="J5" s="6"/>
      <c r="K5" s="40"/>
      <c r="L5" s="13"/>
    </row>
    <row r="6" spans="2:12" ht="12.75">
      <c r="B6" s="39">
        <f>ROW()</f>
        <v>6</v>
      </c>
      <c r="C6" s="13"/>
      <c r="D6" s="13" t="s">
        <v>246</v>
      </c>
      <c r="E6" s="86"/>
      <c r="F6" s="87">
        <f>+'Fig 15.3'!F12/'Fig 15.3'!F33</f>
        <v>1.7532467532467533</v>
      </c>
      <c r="G6" s="88"/>
      <c r="H6" s="87">
        <f>+'Fig 15.3'!H12/'Fig 15.3'!H33</f>
        <v>2.570588235294118</v>
      </c>
      <c r="I6" s="6"/>
      <c r="J6" s="6" t="s">
        <v>276</v>
      </c>
      <c r="K6" s="40"/>
      <c r="L6" s="13"/>
    </row>
    <row r="7" spans="2:12" ht="12.75">
      <c r="B7" s="39">
        <f>ROW()</f>
        <v>7</v>
      </c>
      <c r="C7" s="13"/>
      <c r="D7" s="13" t="s">
        <v>247</v>
      </c>
      <c r="E7" s="86"/>
      <c r="F7" s="87">
        <f>+('Fig 15.3'!F8+'Fig 15.3'!F9)/'Fig 15.3'!F33</f>
        <v>1.1688311688311688</v>
      </c>
      <c r="G7" s="88"/>
      <c r="H7" s="87">
        <f>+('Fig 15.3'!H8+'Fig 15.3'!H9)/'Fig 15.3'!H33</f>
        <v>1.85</v>
      </c>
      <c r="I7" s="6"/>
      <c r="J7" s="89" t="s">
        <v>277</v>
      </c>
      <c r="K7" s="40"/>
      <c r="L7" s="13"/>
    </row>
    <row r="8" spans="2:12" ht="12.75">
      <c r="B8" s="39">
        <f>ROW()</f>
        <v>8</v>
      </c>
      <c r="C8" s="13"/>
      <c r="D8" s="13" t="s">
        <v>248</v>
      </c>
      <c r="E8" s="86"/>
      <c r="F8" s="87">
        <f>+'Fig 15.3'!F8/'Fig 15.3'!F33</f>
        <v>0.5844155844155844</v>
      </c>
      <c r="G8" s="88"/>
      <c r="H8" s="87">
        <f>+'Fig 15.3'!H8/'Fig 15.3'!H33</f>
        <v>0.9676470588235294</v>
      </c>
      <c r="I8" s="6"/>
      <c r="J8" s="89" t="s">
        <v>278</v>
      </c>
      <c r="K8" s="40"/>
      <c r="L8" s="13"/>
    </row>
    <row r="9" spans="2:12" ht="12.75">
      <c r="B9" s="39">
        <f>ROW()</f>
        <v>9</v>
      </c>
      <c r="C9" s="13"/>
      <c r="D9" s="13" t="s">
        <v>249</v>
      </c>
      <c r="E9" s="86"/>
      <c r="F9" s="90"/>
      <c r="G9" s="91"/>
      <c r="H9" s="87">
        <f>+'Fig 15.1'!H12/(('Fig 15.3'!F9+'Fig 15.3'!H9)/2)</f>
        <v>21.142857142857142</v>
      </c>
      <c r="I9" s="6"/>
      <c r="J9" s="6" t="s">
        <v>279</v>
      </c>
      <c r="K9" s="40"/>
      <c r="L9" s="13"/>
    </row>
    <row r="10" spans="2:12" ht="12.75">
      <c r="B10" s="39">
        <f>ROW()</f>
        <v>10</v>
      </c>
      <c r="C10" s="13"/>
      <c r="D10" s="13" t="s">
        <v>212</v>
      </c>
      <c r="E10" s="86"/>
      <c r="F10" s="86"/>
      <c r="G10" s="13"/>
      <c r="H10" s="86">
        <f>365/H9</f>
        <v>17.263513513513512</v>
      </c>
      <c r="I10" s="106"/>
      <c r="J10" s="6" t="s">
        <v>280</v>
      </c>
      <c r="K10" s="40"/>
      <c r="L10" s="13"/>
    </row>
    <row r="11" spans="2:12" ht="12.75" thickBot="1">
      <c r="B11" s="48"/>
      <c r="C11" s="49"/>
      <c r="D11" s="49"/>
      <c r="E11" s="103"/>
      <c r="F11" s="103"/>
      <c r="G11" s="49"/>
      <c r="H11" s="103"/>
      <c r="I11" s="50"/>
      <c r="J11" s="50"/>
      <c r="K11" s="59"/>
      <c r="L11" s="13"/>
    </row>
    <row r="12" ht="16.5" customHeight="1">
      <c r="K12" s="14" t="s">
        <v>307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2:M14"/>
  <sheetViews>
    <sheetView showGridLines="0" zoomScalePageLayoutView="0" workbookViewId="0" topLeftCell="A1">
      <selection activeCell="F3" sqref="F3:H3"/>
    </sheetView>
  </sheetViews>
  <sheetFormatPr defaultColWidth="9.140625" defaultRowHeight="12.75"/>
  <cols>
    <col min="2" max="2" width="3.421875" style="0" customWidth="1"/>
    <col min="3" max="3" width="1.7109375" style="0" customWidth="1"/>
    <col min="4" max="4" width="29.00390625" style="0" customWidth="1"/>
    <col min="7" max="7" width="3.421875" style="0" customWidth="1"/>
    <col min="8" max="8" width="9.140625" style="0" customWidth="1"/>
    <col min="9" max="9" width="6.140625" style="0" customWidth="1"/>
    <col min="13" max="13" width="4.28125" style="0" customWidth="1"/>
  </cols>
  <sheetData>
    <row r="1" ht="12.75" thickBot="1"/>
    <row r="2" spans="2:13" ht="12.75">
      <c r="B2" s="36"/>
      <c r="C2" s="37"/>
      <c r="D2" s="37"/>
      <c r="E2" s="104"/>
      <c r="F2" s="104"/>
      <c r="G2" s="37"/>
      <c r="H2" s="104"/>
      <c r="I2" s="37"/>
      <c r="J2" s="104"/>
      <c r="K2" s="37"/>
      <c r="L2" s="107"/>
      <c r="M2" s="38"/>
    </row>
    <row r="3" spans="2:13" ht="15">
      <c r="B3" s="39"/>
      <c r="C3" s="13"/>
      <c r="D3" s="42"/>
      <c r="E3" s="13"/>
      <c r="F3" s="29" t="s">
        <v>233</v>
      </c>
      <c r="G3" s="13"/>
      <c r="H3" s="29" t="s">
        <v>234</v>
      </c>
      <c r="I3" s="13"/>
      <c r="J3" s="30" t="s">
        <v>271</v>
      </c>
      <c r="K3" s="31"/>
      <c r="L3" s="13"/>
      <c r="M3" s="40"/>
    </row>
    <row r="4" spans="2:13" ht="12.75">
      <c r="B4" s="39"/>
      <c r="C4" s="13"/>
      <c r="D4" s="13"/>
      <c r="E4" s="13"/>
      <c r="F4" s="13"/>
      <c r="G4" s="13"/>
      <c r="H4" s="13"/>
      <c r="I4" s="13"/>
      <c r="J4" s="6"/>
      <c r="K4" s="13"/>
      <c r="L4" s="13"/>
      <c r="M4" s="40"/>
    </row>
    <row r="5" spans="2:13" ht="12.75">
      <c r="B5" s="39">
        <f>ROW()</f>
        <v>5</v>
      </c>
      <c r="C5" s="13"/>
      <c r="D5" s="80" t="s">
        <v>250</v>
      </c>
      <c r="E5" s="86"/>
      <c r="F5" s="86"/>
      <c r="G5" s="13"/>
      <c r="H5" s="86"/>
      <c r="I5" s="6"/>
      <c r="J5" s="6"/>
      <c r="K5" s="13"/>
      <c r="L5" s="13"/>
      <c r="M5" s="40"/>
    </row>
    <row r="6" spans="2:13" ht="12.75">
      <c r="B6" s="39">
        <f>ROW()</f>
        <v>6</v>
      </c>
      <c r="C6" s="13"/>
      <c r="D6" s="13" t="s">
        <v>251</v>
      </c>
      <c r="E6" s="9"/>
      <c r="F6" s="9">
        <f>+'Fig 15.3'!F35/'Fig 15.3'!F45</f>
        <v>0.6872852233676976</v>
      </c>
      <c r="G6" s="13"/>
      <c r="H6" s="9">
        <f>+'Fig 15.3'!H35/'Fig 15.3'!H45</f>
        <v>0.6146473590999062</v>
      </c>
      <c r="I6" s="6"/>
      <c r="J6" s="6" t="s">
        <v>281</v>
      </c>
      <c r="K6" s="13"/>
      <c r="L6" s="13"/>
      <c r="M6" s="40"/>
    </row>
    <row r="7" spans="2:13" ht="12.75">
      <c r="B7" s="39">
        <f>ROW()</f>
        <v>7</v>
      </c>
      <c r="C7" s="13"/>
      <c r="D7" s="13" t="s">
        <v>208</v>
      </c>
      <c r="E7" s="9"/>
      <c r="F7" s="9">
        <f>+'Fig 15.3'!F35/('Fig 15.3'!F45+'Fig 15.3'!F35)</f>
        <v>0.4073319755600815</v>
      </c>
      <c r="G7" s="13"/>
      <c r="H7" s="9">
        <f>+'Fig 15.3'!H35/('Fig 15.3'!H45+'Fig 15.3'!H35)</f>
        <v>0.3806697206271372</v>
      </c>
      <c r="I7" s="6"/>
      <c r="J7" s="6" t="s">
        <v>282</v>
      </c>
      <c r="K7" s="13"/>
      <c r="L7" s="13"/>
      <c r="M7" s="40"/>
    </row>
    <row r="8" spans="2:13" ht="12.75">
      <c r="B8" s="39">
        <f>ROW()</f>
        <v>8</v>
      </c>
      <c r="C8" s="13"/>
      <c r="D8" s="11" t="s">
        <v>209</v>
      </c>
      <c r="E8" s="86"/>
      <c r="F8" s="87">
        <f>+'Fig 15.1'!F28/'Fig 15.1'!F34</f>
        <v>2.9615384615384617</v>
      </c>
      <c r="G8" s="88"/>
      <c r="H8" s="87">
        <f>+'Fig 15.1'!H28/'Fig 15.1'!H34</f>
        <v>3.6083333333333334</v>
      </c>
      <c r="I8" s="6"/>
      <c r="J8" s="6" t="s">
        <v>283</v>
      </c>
      <c r="K8" s="13"/>
      <c r="L8" s="13"/>
      <c r="M8" s="40"/>
    </row>
    <row r="9" spans="2:13" ht="12.75">
      <c r="B9" s="39">
        <f>ROW()</f>
        <v>9</v>
      </c>
      <c r="C9" s="13"/>
      <c r="D9" s="13" t="s">
        <v>252</v>
      </c>
      <c r="E9" s="86"/>
      <c r="F9" s="87">
        <f>+'Fig 15.1'!F32/'Fig 15.1'!F34</f>
        <v>2.5</v>
      </c>
      <c r="G9" s="88"/>
      <c r="H9" s="87">
        <f>+'Fig 15.1'!H32/'Fig 15.1'!H34</f>
        <v>3.066666666666667</v>
      </c>
      <c r="I9" s="6"/>
      <c r="J9" s="6" t="s">
        <v>284</v>
      </c>
      <c r="K9" s="13"/>
      <c r="L9" s="13"/>
      <c r="M9" s="40"/>
    </row>
    <row r="10" spans="2:13" ht="12.75">
      <c r="B10" s="39">
        <f>ROW()</f>
        <v>10</v>
      </c>
      <c r="C10" s="13"/>
      <c r="D10" s="243" t="s">
        <v>273</v>
      </c>
      <c r="E10" s="86"/>
      <c r="F10" s="13"/>
      <c r="G10" s="88"/>
      <c r="H10" s="87">
        <f>+('Fig 15.1'!H28+'Fig 15.9'!R24)/('Fig 15.1'!H34-'Fig 15.9'!R31-'Fig 15.9'!R32)</f>
        <v>2.0533333333333332</v>
      </c>
      <c r="I10" s="6"/>
      <c r="J10" s="89" t="s">
        <v>286</v>
      </c>
      <c r="K10" s="13"/>
      <c r="L10" s="13"/>
      <c r="M10" s="40"/>
    </row>
    <row r="11" spans="2:13" ht="12.75">
      <c r="B11" s="39">
        <f>ROW()</f>
        <v>11</v>
      </c>
      <c r="C11" s="13"/>
      <c r="D11" s="243" t="s">
        <v>272</v>
      </c>
      <c r="E11" s="86"/>
      <c r="F11" s="87"/>
      <c r="G11" s="88"/>
      <c r="H11" s="87">
        <f>+('Fig 15.9'!R28+'Fig 15.1'!H34)/(+'Fig 15.1'!H34-'Fig 15.9'!R31-'Fig 15.9'!R32)</f>
        <v>0.972</v>
      </c>
      <c r="I11" s="6"/>
      <c r="J11" s="6" t="s">
        <v>285</v>
      </c>
      <c r="K11" s="13"/>
      <c r="L11" s="13"/>
      <c r="M11" s="40"/>
    </row>
    <row r="12" spans="2:13" ht="12.75">
      <c r="B12" s="39">
        <f>ROW()</f>
        <v>12</v>
      </c>
      <c r="C12" s="13"/>
      <c r="D12" s="13" t="s">
        <v>253</v>
      </c>
      <c r="E12" s="86"/>
      <c r="F12" s="87">
        <f>+'Fig 15.3'!F35/'Fig 15.1'!F28</f>
        <v>3.116883116883117</v>
      </c>
      <c r="G12" s="88"/>
      <c r="H12" s="87">
        <f>+'Fig 15.3'!H35/'Fig 15.1'!H28</f>
        <v>2.725173210161663</v>
      </c>
      <c r="I12" s="6"/>
      <c r="J12" t="s">
        <v>287</v>
      </c>
      <c r="K12" s="13"/>
      <c r="L12" s="13"/>
      <c r="M12" s="40"/>
    </row>
    <row r="13" spans="2:13" ht="12.75" thickBot="1">
      <c r="B13" s="48"/>
      <c r="C13" s="49"/>
      <c r="D13" s="49"/>
      <c r="E13" s="49"/>
      <c r="F13" s="102"/>
      <c r="G13" s="50"/>
      <c r="H13" s="50"/>
      <c r="I13" s="50"/>
      <c r="J13" s="50"/>
      <c r="K13" s="49"/>
      <c r="L13" s="103"/>
      <c r="M13" s="59"/>
    </row>
    <row r="14" ht="12.75">
      <c r="L14" s="14" t="e">
        <v>#VALUE!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2:L21"/>
  <sheetViews>
    <sheetView showGridLines="0" zoomScalePageLayoutView="0" workbookViewId="0" topLeftCell="A1">
      <selection activeCell="M25" sqref="M25"/>
    </sheetView>
  </sheetViews>
  <sheetFormatPr defaultColWidth="9.140625" defaultRowHeight="12.75"/>
  <cols>
    <col min="1" max="1" width="3.00390625" style="0" customWidth="1"/>
    <col min="2" max="2" width="3.421875" style="0" customWidth="1"/>
    <col min="3" max="3" width="1.7109375" style="0" customWidth="1"/>
    <col min="4" max="4" width="29.00390625" style="0" customWidth="1"/>
    <col min="7" max="7" width="3.421875" style="0" customWidth="1"/>
    <col min="8" max="8" width="9.140625" style="0" customWidth="1"/>
    <col min="9" max="9" width="6.140625" style="0" customWidth="1"/>
    <col min="12" max="12" width="4.28125" style="0" customWidth="1"/>
  </cols>
  <sheetData>
    <row r="1" ht="12.75" thickBot="1"/>
    <row r="2" spans="2:12" ht="12.75">
      <c r="B2" s="36"/>
      <c r="C2" s="37"/>
      <c r="D2" s="37"/>
      <c r="E2" s="104"/>
      <c r="F2" s="104"/>
      <c r="G2" s="37"/>
      <c r="H2" s="104"/>
      <c r="I2" s="37"/>
      <c r="J2" s="104"/>
      <c r="K2" s="37"/>
      <c r="L2" s="38"/>
    </row>
    <row r="3" spans="2:12" ht="15">
      <c r="B3" s="39"/>
      <c r="C3" s="13"/>
      <c r="D3" s="42"/>
      <c r="E3" s="13"/>
      <c r="F3" s="29" t="s">
        <v>233</v>
      </c>
      <c r="G3" s="13"/>
      <c r="H3" s="29" t="s">
        <v>234</v>
      </c>
      <c r="I3" s="13"/>
      <c r="J3" s="6"/>
      <c r="K3" s="13"/>
      <c r="L3" s="40"/>
    </row>
    <row r="4" spans="2:12" ht="12.75">
      <c r="B4" s="39"/>
      <c r="C4" s="13"/>
      <c r="D4" s="13"/>
      <c r="E4" s="13"/>
      <c r="F4" s="13"/>
      <c r="G4" s="13"/>
      <c r="H4" s="13"/>
      <c r="I4" s="13"/>
      <c r="J4" s="6"/>
      <c r="K4" s="13"/>
      <c r="L4" s="40"/>
    </row>
    <row r="5" spans="2:12" ht="12.75">
      <c r="B5" s="39">
        <f>ROW()</f>
        <v>5</v>
      </c>
      <c r="C5" s="13"/>
      <c r="D5" s="80" t="s">
        <v>263</v>
      </c>
      <c r="E5" s="13"/>
      <c r="F5" s="13"/>
      <c r="G5" s="13"/>
      <c r="H5" s="86"/>
      <c r="I5" s="6"/>
      <c r="J5" s="6"/>
      <c r="K5" s="6"/>
      <c r="L5" s="40"/>
    </row>
    <row r="6" spans="2:12" ht="12.75">
      <c r="B6" s="39">
        <f>ROW()</f>
        <v>6</v>
      </c>
      <c r="C6" s="13"/>
      <c r="D6" s="61" t="s">
        <v>264</v>
      </c>
      <c r="E6" s="96"/>
      <c r="F6" s="87">
        <f>+'Fig 15.10'!F51</f>
        <v>2.1501448960472787</v>
      </c>
      <c r="G6" s="87"/>
      <c r="H6" s="87">
        <f>+'Fig 15.10'!H51</f>
        <v>2.6749905778202865</v>
      </c>
      <c r="I6" s="6"/>
      <c r="J6" s="6"/>
      <c r="K6" s="13"/>
      <c r="L6" s="40"/>
    </row>
    <row r="7" spans="2:12" ht="12.75">
      <c r="B7" s="39"/>
      <c r="C7" s="13"/>
      <c r="D7" s="11"/>
      <c r="E7" s="13"/>
      <c r="F7" s="96"/>
      <c r="G7" s="92"/>
      <c r="H7" s="96"/>
      <c r="I7" s="6"/>
      <c r="J7" s="6"/>
      <c r="K7" s="13"/>
      <c r="L7" s="40"/>
    </row>
    <row r="8" spans="2:12" ht="12.75">
      <c r="B8" s="39">
        <f>ROW()</f>
        <v>8</v>
      </c>
      <c r="C8" s="13"/>
      <c r="D8" s="80" t="s">
        <v>265</v>
      </c>
      <c r="E8" s="13"/>
      <c r="F8" s="96"/>
      <c r="G8" s="92"/>
      <c r="H8" s="96"/>
      <c r="I8" s="6"/>
      <c r="J8" s="6"/>
      <c r="K8" s="13"/>
      <c r="L8" s="40"/>
    </row>
    <row r="9" spans="2:12" ht="12.75">
      <c r="B9" s="39">
        <f>ROW()</f>
        <v>9</v>
      </c>
      <c r="C9" s="13"/>
      <c r="D9" s="13" t="s">
        <v>266</v>
      </c>
      <c r="E9" s="13"/>
      <c r="F9" s="96"/>
      <c r="G9" s="92"/>
      <c r="H9" s="96"/>
      <c r="I9" s="6"/>
      <c r="J9" s="6"/>
      <c r="K9" s="13"/>
      <c r="L9" s="40"/>
    </row>
    <row r="10" spans="2:12" ht="12.75">
      <c r="B10" s="39"/>
      <c r="C10" s="13"/>
      <c r="D10" s="13"/>
      <c r="E10" s="13"/>
      <c r="F10" s="96"/>
      <c r="G10" s="92"/>
      <c r="H10" s="96"/>
      <c r="I10" s="6"/>
      <c r="J10" s="6"/>
      <c r="K10" s="13"/>
      <c r="L10" s="40"/>
    </row>
    <row r="11" spans="2:12" ht="12.75">
      <c r="B11" s="39">
        <f>ROW()</f>
        <v>11</v>
      </c>
      <c r="C11" s="61"/>
      <c r="D11" s="61" t="s">
        <v>267</v>
      </c>
      <c r="E11" s="61"/>
      <c r="F11" s="97"/>
      <c r="G11" s="98"/>
      <c r="H11" s="97"/>
      <c r="I11" s="82"/>
      <c r="J11" s="82"/>
      <c r="K11" s="61"/>
      <c r="L11" s="100"/>
    </row>
    <row r="12" spans="2:12" ht="12.75">
      <c r="B12" s="39">
        <f>ROW()</f>
        <v>12</v>
      </c>
      <c r="C12" s="61"/>
      <c r="D12" s="61" t="s">
        <v>268</v>
      </c>
      <c r="E12" s="61"/>
      <c r="F12" s="97"/>
      <c r="G12" s="98"/>
      <c r="H12" s="97"/>
      <c r="I12" s="82"/>
      <c r="J12" s="82"/>
      <c r="K12" s="61"/>
      <c r="L12" s="100"/>
    </row>
    <row r="13" spans="2:12" ht="12.75">
      <c r="B13" s="39">
        <f>ROW()</f>
        <v>13</v>
      </c>
      <c r="C13" s="61"/>
      <c r="D13" s="61" t="s">
        <v>269</v>
      </c>
      <c r="E13" s="61"/>
      <c r="F13" s="97"/>
      <c r="G13" s="98"/>
      <c r="H13" s="97"/>
      <c r="I13" s="82"/>
      <c r="J13" s="82"/>
      <c r="K13" s="61"/>
      <c r="L13" s="100"/>
    </row>
    <row r="14" spans="2:12" ht="12.75">
      <c r="B14" s="39">
        <f>ROW()</f>
        <v>14</v>
      </c>
      <c r="C14" s="61"/>
      <c r="D14" s="61" t="s">
        <v>270</v>
      </c>
      <c r="E14" s="61"/>
      <c r="F14" s="97"/>
      <c r="G14" s="98"/>
      <c r="H14" s="97"/>
      <c r="I14" s="82"/>
      <c r="J14" s="82"/>
      <c r="K14" s="61"/>
      <c r="L14" s="100"/>
    </row>
    <row r="15" spans="2:12" ht="12.75" thickBot="1">
      <c r="B15" s="39"/>
      <c r="C15" s="61"/>
      <c r="D15" s="61"/>
      <c r="E15" s="61"/>
      <c r="F15" s="101"/>
      <c r="G15" s="82"/>
      <c r="H15" s="82"/>
      <c r="I15" s="82"/>
      <c r="J15" s="82"/>
      <c r="K15" s="61"/>
      <c r="L15" s="100"/>
    </row>
    <row r="16" spans="2:12" ht="15.75">
      <c r="B16" s="39">
        <f>ROW()</f>
        <v>16</v>
      </c>
      <c r="C16" s="13"/>
      <c r="D16" s="16" t="s">
        <v>298</v>
      </c>
      <c r="E16" s="17"/>
      <c r="F16" s="17"/>
      <c r="G16" s="17"/>
      <c r="H16" s="33"/>
      <c r="I16" s="33"/>
      <c r="J16" s="18" t="s">
        <v>299</v>
      </c>
      <c r="K16" s="19"/>
      <c r="L16" s="40"/>
    </row>
    <row r="17" spans="2:12" ht="12.75">
      <c r="B17" s="39">
        <f>ROW()</f>
        <v>17</v>
      </c>
      <c r="C17" s="13"/>
      <c r="D17" s="20" t="s">
        <v>300</v>
      </c>
      <c r="E17" s="21"/>
      <c r="F17" s="21"/>
      <c r="G17" s="21"/>
      <c r="H17" s="34"/>
      <c r="I17" s="34"/>
      <c r="J17" s="22" t="s">
        <v>301</v>
      </c>
      <c r="K17" s="23"/>
      <c r="L17" s="40"/>
    </row>
    <row r="18" spans="2:12" ht="12.75">
      <c r="B18" s="39">
        <f>ROW()</f>
        <v>18</v>
      </c>
      <c r="C18" s="13"/>
      <c r="D18" s="24" t="s">
        <v>302</v>
      </c>
      <c r="E18" s="21"/>
      <c r="F18" s="21"/>
      <c r="G18" s="21"/>
      <c r="H18" s="34"/>
      <c r="I18" s="34"/>
      <c r="J18" s="22" t="s">
        <v>303</v>
      </c>
      <c r="K18" s="23"/>
      <c r="L18" s="40"/>
    </row>
    <row r="19" spans="2:12" ht="12.75" thickBot="1">
      <c r="B19" s="39">
        <f>ROW()</f>
        <v>19</v>
      </c>
      <c r="C19" s="13"/>
      <c r="D19" s="25" t="s">
        <v>304</v>
      </c>
      <c r="E19" s="26"/>
      <c r="F19" s="26"/>
      <c r="G19" s="26"/>
      <c r="H19" s="35"/>
      <c r="I19" s="35"/>
      <c r="J19" s="27" t="s">
        <v>305</v>
      </c>
      <c r="K19" s="28"/>
      <c r="L19" s="40"/>
    </row>
    <row r="20" spans="2:12" ht="12.75" thickBot="1">
      <c r="B20" s="48"/>
      <c r="C20" s="49"/>
      <c r="D20" s="49"/>
      <c r="E20" s="49"/>
      <c r="F20" s="102"/>
      <c r="G20" s="50"/>
      <c r="H20" s="50"/>
      <c r="I20" s="50"/>
      <c r="J20" s="50"/>
      <c r="K20" s="49"/>
      <c r="L20" s="59"/>
    </row>
    <row r="21" ht="12.75">
      <c r="K21" s="14" t="s">
        <v>308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B2:M12"/>
  <sheetViews>
    <sheetView showGridLines="0" zoomScalePageLayoutView="0" workbookViewId="0" topLeftCell="A1">
      <selection activeCell="L21" sqref="L21"/>
    </sheetView>
  </sheetViews>
  <sheetFormatPr defaultColWidth="9.140625" defaultRowHeight="12.75"/>
  <cols>
    <col min="1" max="1" width="3.140625" style="0" customWidth="1"/>
    <col min="2" max="2" width="3.421875" style="0" customWidth="1"/>
    <col min="3" max="3" width="1.7109375" style="0" customWidth="1"/>
    <col min="4" max="4" width="29.00390625" style="0" customWidth="1"/>
    <col min="7" max="7" width="3.421875" style="0" customWidth="1"/>
    <col min="8" max="8" width="9.140625" style="0" customWidth="1"/>
    <col min="9" max="9" width="6.140625" style="0" customWidth="1"/>
    <col min="13" max="13" width="2.7109375" style="0" customWidth="1"/>
  </cols>
  <sheetData>
    <row r="1" ht="12.75" thickBot="1"/>
    <row r="2" spans="2:13" ht="12.75">
      <c r="B2" s="36"/>
      <c r="C2" s="37"/>
      <c r="D2" s="37"/>
      <c r="E2" s="104"/>
      <c r="F2" s="104"/>
      <c r="G2" s="37"/>
      <c r="H2" s="104"/>
      <c r="I2" s="37"/>
      <c r="J2" s="104"/>
      <c r="K2" s="37"/>
      <c r="L2" s="107"/>
      <c r="M2" s="38"/>
    </row>
    <row r="3" spans="2:13" ht="15">
      <c r="B3" s="39"/>
      <c r="C3" s="13"/>
      <c r="D3" s="42"/>
      <c r="E3" s="13"/>
      <c r="F3" s="29" t="s">
        <v>233</v>
      </c>
      <c r="G3" s="13"/>
      <c r="H3" s="29" t="s">
        <v>234</v>
      </c>
      <c r="I3" s="13"/>
      <c r="J3" s="30" t="s">
        <v>271</v>
      </c>
      <c r="K3" s="31"/>
      <c r="L3" s="13"/>
      <c r="M3" s="40"/>
    </row>
    <row r="4" spans="2:13" ht="12.75">
      <c r="B4" s="39"/>
      <c r="C4" s="13"/>
      <c r="D4" s="13"/>
      <c r="E4" s="13"/>
      <c r="F4" s="13"/>
      <c r="G4" s="13"/>
      <c r="H4" s="13"/>
      <c r="I4" s="13"/>
      <c r="J4" s="6"/>
      <c r="K4" s="13"/>
      <c r="L4" s="13"/>
      <c r="M4" s="40"/>
    </row>
    <row r="5" spans="2:13" ht="12.75">
      <c r="B5" s="39">
        <f>ROW()</f>
        <v>5</v>
      </c>
      <c r="C5" s="13"/>
      <c r="D5" s="80" t="s">
        <v>254</v>
      </c>
      <c r="E5" s="86"/>
      <c r="F5" s="90"/>
      <c r="G5" s="91"/>
      <c r="H5" s="90"/>
      <c r="I5" s="6"/>
      <c r="J5" s="6"/>
      <c r="K5" s="6"/>
      <c r="L5" s="13"/>
      <c r="M5" s="40"/>
    </row>
    <row r="6" spans="2:13" ht="12.75">
      <c r="B6" s="39">
        <f>ROW()</f>
        <v>6</v>
      </c>
      <c r="C6" s="13"/>
      <c r="D6" s="13" t="s">
        <v>255</v>
      </c>
      <c r="E6" s="86"/>
      <c r="F6" s="90"/>
      <c r="G6" s="91"/>
      <c r="H6" s="87">
        <f>+'Fig 15.1'!H18/(('Fig 15.3'!F10+'Fig 15.3'!H10)/2)</f>
        <v>11.2</v>
      </c>
      <c r="I6" s="6"/>
      <c r="J6" s="6" t="s">
        <v>288</v>
      </c>
      <c r="K6" s="6"/>
      <c r="L6" s="13"/>
      <c r="M6" s="40"/>
    </row>
    <row r="7" spans="2:13" ht="12.75">
      <c r="B7" s="39">
        <f>ROW()</f>
        <v>7</v>
      </c>
      <c r="C7" s="13"/>
      <c r="D7" s="13" t="s">
        <v>256</v>
      </c>
      <c r="E7" s="86"/>
      <c r="F7" s="86"/>
      <c r="G7" s="13"/>
      <c r="H7" s="86">
        <f>365/H6</f>
        <v>32.589285714285715</v>
      </c>
      <c r="I7" s="6"/>
      <c r="J7" s="6" t="s">
        <v>289</v>
      </c>
      <c r="K7" s="6"/>
      <c r="L7" s="13"/>
      <c r="M7" s="40"/>
    </row>
    <row r="8" spans="2:13" ht="12.75">
      <c r="B8" s="39">
        <f>ROW()</f>
        <v>8</v>
      </c>
      <c r="C8" s="13"/>
      <c r="D8" s="13" t="s">
        <v>257</v>
      </c>
      <c r="E8" s="86"/>
      <c r="F8" s="86"/>
      <c r="G8" s="13"/>
      <c r="H8" s="90">
        <f>+'Fig 15.1'!H12/(('Fig 15.3'!F20+'Fig 15.3'!H20)/2)</f>
        <v>0.4065934065934066</v>
      </c>
      <c r="I8" s="6"/>
      <c r="J8" s="6" t="s">
        <v>290</v>
      </c>
      <c r="K8" s="6"/>
      <c r="L8" s="13"/>
      <c r="M8" s="40"/>
    </row>
    <row r="9" spans="2:13" ht="12.75">
      <c r="B9" s="39">
        <f>ROW()</f>
        <v>9</v>
      </c>
      <c r="C9" s="13"/>
      <c r="D9" s="13" t="s">
        <v>258</v>
      </c>
      <c r="E9" s="86"/>
      <c r="F9" s="86"/>
      <c r="G9" s="13"/>
      <c r="H9" s="87">
        <f>+'Fig 15.1'!H12/(('Fig 15.3'!F24+'Fig 15.3'!H24)/2)</f>
        <v>0.3569246599569118</v>
      </c>
      <c r="I9" s="6"/>
      <c r="J9" s="6" t="s">
        <v>291</v>
      </c>
      <c r="K9" s="6"/>
      <c r="L9" s="13"/>
      <c r="M9" s="40"/>
    </row>
    <row r="10" spans="2:13" ht="12.75">
      <c r="B10" s="39"/>
      <c r="C10" s="13"/>
      <c r="D10" s="13"/>
      <c r="E10" s="86"/>
      <c r="F10" s="86"/>
      <c r="G10" s="13"/>
      <c r="H10" s="86"/>
      <c r="I10" s="6"/>
      <c r="J10" s="6"/>
      <c r="K10" s="6"/>
      <c r="L10" s="13"/>
      <c r="M10" s="40"/>
    </row>
    <row r="11" spans="2:13" ht="12.75" thickBot="1">
      <c r="B11" s="48"/>
      <c r="C11" s="49"/>
      <c r="D11" s="49"/>
      <c r="E11" s="49"/>
      <c r="F11" s="102"/>
      <c r="G11" s="50"/>
      <c r="H11" s="50"/>
      <c r="I11" s="50"/>
      <c r="J11" s="50"/>
      <c r="K11" s="49"/>
      <c r="L11" s="103"/>
      <c r="M11" s="59"/>
    </row>
    <row r="12" ht="12.75">
      <c r="L12" s="14" t="s">
        <v>309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B2:L14"/>
  <sheetViews>
    <sheetView showGridLines="0" zoomScalePageLayoutView="0" workbookViewId="0" topLeftCell="A1">
      <selection activeCell="E21" sqref="E21"/>
    </sheetView>
  </sheetViews>
  <sheetFormatPr defaultColWidth="9.140625" defaultRowHeight="12.75"/>
  <cols>
    <col min="1" max="1" width="2.421875" style="0" customWidth="1"/>
    <col min="2" max="2" width="3.421875" style="0" customWidth="1"/>
    <col min="3" max="3" width="1.7109375" style="0" customWidth="1"/>
    <col min="4" max="4" width="29.00390625" style="0" customWidth="1"/>
    <col min="6" max="6" width="11.28125" style="0" customWidth="1"/>
    <col min="7" max="7" width="3.421875" style="0" customWidth="1"/>
    <col min="8" max="8" width="10.57421875" style="0" customWidth="1"/>
    <col min="9" max="9" width="6.140625" style="0" customWidth="1"/>
    <col min="12" max="12" width="4.28125" style="0" customWidth="1"/>
  </cols>
  <sheetData>
    <row r="1" ht="12.75" thickBot="1"/>
    <row r="2" spans="2:12" ht="12.75">
      <c r="B2" s="36"/>
      <c r="C2" s="37"/>
      <c r="D2" s="37"/>
      <c r="E2" s="104"/>
      <c r="F2" s="104"/>
      <c r="G2" s="37"/>
      <c r="H2" s="104"/>
      <c r="I2" s="37"/>
      <c r="J2" s="104"/>
      <c r="K2" s="37"/>
      <c r="L2" s="38"/>
    </row>
    <row r="3" spans="2:12" ht="15">
      <c r="B3" s="39"/>
      <c r="C3" s="13"/>
      <c r="D3" s="42"/>
      <c r="E3" s="13"/>
      <c r="F3" s="29" t="s">
        <v>233</v>
      </c>
      <c r="G3" s="13"/>
      <c r="H3" s="29" t="s">
        <v>234</v>
      </c>
      <c r="I3" s="13"/>
      <c r="J3" s="30" t="s">
        <v>271</v>
      </c>
      <c r="K3" s="31"/>
      <c r="L3" s="40"/>
    </row>
    <row r="4" spans="2:12" ht="12.75">
      <c r="B4" s="39"/>
      <c r="C4" s="13"/>
      <c r="D4" s="13"/>
      <c r="E4" s="13"/>
      <c r="F4" s="13"/>
      <c r="G4" s="13"/>
      <c r="H4" s="13"/>
      <c r="I4" s="13"/>
      <c r="J4" s="6"/>
      <c r="K4" s="13"/>
      <c r="L4" s="40"/>
    </row>
    <row r="5" spans="2:12" ht="12.75">
      <c r="B5" s="39">
        <f>ROW()</f>
        <v>5</v>
      </c>
      <c r="C5" s="13"/>
      <c r="D5" s="242" t="s">
        <v>259</v>
      </c>
      <c r="E5" s="86"/>
      <c r="F5" s="86"/>
      <c r="G5" s="13"/>
      <c r="H5" s="86"/>
      <c r="I5" s="6"/>
      <c r="J5" s="6"/>
      <c r="K5" s="6"/>
      <c r="L5" s="40"/>
    </row>
    <row r="6" spans="2:12" ht="12.75">
      <c r="B6" s="39">
        <f>ROW()</f>
        <v>6</v>
      </c>
      <c r="C6" s="13"/>
      <c r="D6" t="s">
        <v>223</v>
      </c>
      <c r="E6" s="9"/>
      <c r="F6" s="9">
        <f>+'Fig 15.1'!F20/'Fig 15.1'!F12</f>
        <v>0.640625</v>
      </c>
      <c r="G6" s="13"/>
      <c r="H6" s="9">
        <f>+'Fig 15.1'!H20/'Fig 15.1'!H12</f>
        <v>0.6216216216216216</v>
      </c>
      <c r="I6" s="6"/>
      <c r="J6" s="6" t="s">
        <v>292</v>
      </c>
      <c r="K6" s="6"/>
      <c r="L6" s="40"/>
    </row>
    <row r="7" spans="2:12" ht="12.75">
      <c r="B7" s="39">
        <f>ROW()</f>
        <v>7</v>
      </c>
      <c r="C7" s="13"/>
      <c r="D7" t="s">
        <v>90</v>
      </c>
      <c r="E7" s="9"/>
      <c r="F7" s="9">
        <f>+'Fig 15.1'!F28/'Fig 15.1'!F12</f>
        <v>0.4010416666666667</v>
      </c>
      <c r="G7" s="13"/>
      <c r="H7" s="9">
        <f>+'Fig 15.1'!H28/'Fig 15.1'!H12</f>
        <v>0.3900900900900901</v>
      </c>
      <c r="I7" s="6"/>
      <c r="J7" s="6" t="s">
        <v>293</v>
      </c>
      <c r="K7" s="6"/>
      <c r="L7" s="40"/>
    </row>
    <row r="8" spans="2:12" ht="12.75">
      <c r="B8" s="39">
        <f>ROW()</f>
        <v>8</v>
      </c>
      <c r="C8" s="13"/>
      <c r="D8" t="s">
        <v>227</v>
      </c>
      <c r="E8" s="9"/>
      <c r="F8" s="9">
        <f>+'Fig 15.1'!F32/'Fig 15.1'!F12</f>
        <v>0.3385416666666667</v>
      </c>
      <c r="G8" s="13"/>
      <c r="H8" s="9">
        <f>+'Fig 15.1'!H32/'Fig 15.1'!H12</f>
        <v>0.33153153153153153</v>
      </c>
      <c r="I8" s="6"/>
      <c r="J8" s="6" t="s">
        <v>294</v>
      </c>
      <c r="K8" s="6"/>
      <c r="L8" s="40"/>
    </row>
    <row r="9" spans="2:12" ht="12.75">
      <c r="B9" s="39">
        <f>ROW()</f>
        <v>9</v>
      </c>
      <c r="C9" s="13"/>
      <c r="D9" t="s">
        <v>260</v>
      </c>
      <c r="E9" s="9"/>
      <c r="F9" s="9"/>
      <c r="G9" s="13"/>
      <c r="H9" s="9">
        <f>+'Fig 15.1'!H40/(('Fig 15.3'!F24+'Fig 15.3'!H24)/2)</f>
        <v>0.047847197659088715</v>
      </c>
      <c r="I9" s="6"/>
      <c r="J9" s="6" t="s">
        <v>295</v>
      </c>
      <c r="K9" s="6"/>
      <c r="L9" s="40"/>
    </row>
    <row r="10" spans="2:12" ht="12.75">
      <c r="B10" s="39">
        <f>ROW()</f>
        <v>10</v>
      </c>
      <c r="C10" s="13"/>
      <c r="D10" t="s">
        <v>261</v>
      </c>
      <c r="E10" s="9"/>
      <c r="F10" s="9"/>
      <c r="G10" s="13"/>
      <c r="H10" s="9">
        <f>+'Fig 15.1'!H32/(('Fig 15.3'!F24+'Fig 15.3'!H24)/2)</f>
        <v>0.11833177915688607</v>
      </c>
      <c r="I10" s="6"/>
      <c r="J10" s="6" t="s">
        <v>296</v>
      </c>
      <c r="K10" s="6"/>
      <c r="L10" s="40"/>
    </row>
    <row r="11" spans="2:12" ht="12.75">
      <c r="B11" s="39">
        <f>ROW()</f>
        <v>11</v>
      </c>
      <c r="C11" s="13"/>
      <c r="D11" t="s">
        <v>262</v>
      </c>
      <c r="E11" s="9"/>
      <c r="F11" s="9"/>
      <c r="G11" s="13"/>
      <c r="H11" s="9">
        <f>+'Fig 15.1'!H40/(('Fig 15.3'!F45+'Fig 15.3'!H45)/2)</f>
        <v>0.08118282503137104</v>
      </c>
      <c r="I11" s="6"/>
      <c r="J11" s="6" t="s">
        <v>297</v>
      </c>
      <c r="K11" s="6"/>
      <c r="L11" s="40"/>
    </row>
    <row r="12" spans="2:12" ht="12.75">
      <c r="B12" s="39"/>
      <c r="C12" s="13"/>
      <c r="D12" s="13"/>
      <c r="E12" s="13"/>
      <c r="F12" s="13"/>
      <c r="G12" s="13"/>
      <c r="H12" s="86"/>
      <c r="I12" s="6"/>
      <c r="J12" s="6"/>
      <c r="K12" s="6"/>
      <c r="L12" s="40"/>
    </row>
    <row r="13" spans="2:12" ht="12.75" thickBot="1">
      <c r="B13" s="48"/>
      <c r="C13" s="49"/>
      <c r="D13" s="49"/>
      <c r="E13" s="49"/>
      <c r="F13" s="102"/>
      <c r="G13" s="50"/>
      <c r="H13" s="50"/>
      <c r="I13" s="50"/>
      <c r="J13" s="50"/>
      <c r="K13" s="49"/>
      <c r="L13" s="59"/>
    </row>
    <row r="14" ht="12.75">
      <c r="K14" s="14" t="s">
        <v>310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B4:D26"/>
  <sheetViews>
    <sheetView zoomScalePageLayoutView="0" workbookViewId="0" topLeftCell="A7">
      <selection activeCell="H21" sqref="H21"/>
    </sheetView>
  </sheetViews>
  <sheetFormatPr defaultColWidth="9.140625" defaultRowHeight="12.75"/>
  <cols>
    <col min="2" max="2" width="28.140625" style="0" customWidth="1"/>
    <col min="3" max="4" width="10.28125" style="0" customWidth="1"/>
  </cols>
  <sheetData>
    <row r="3" ht="12.75" thickBot="1"/>
    <row r="4" spans="2:4" ht="12.75" thickBot="1">
      <c r="B4" s="199" t="s">
        <v>94</v>
      </c>
      <c r="C4" s="132"/>
      <c r="D4" s="133"/>
    </row>
    <row r="5" spans="2:4" ht="12.75" thickBot="1">
      <c r="B5" s="36"/>
      <c r="C5" s="111">
        <v>2018</v>
      </c>
      <c r="D5" s="112">
        <v>2019</v>
      </c>
    </row>
    <row r="6" spans="2:4" ht="12.75" thickTop="1">
      <c r="B6" s="113" t="s">
        <v>95</v>
      </c>
      <c r="C6" s="114">
        <v>250000</v>
      </c>
      <c r="D6" s="115">
        <v>300000</v>
      </c>
    </row>
    <row r="7" spans="2:4" ht="12.75">
      <c r="B7" s="116" t="s">
        <v>96</v>
      </c>
      <c r="C7" s="114">
        <v>120000</v>
      </c>
      <c r="D7" s="115">
        <v>150000</v>
      </c>
    </row>
    <row r="8" spans="2:4" ht="12.75">
      <c r="B8" s="116" t="s">
        <v>97</v>
      </c>
      <c r="C8" s="114">
        <v>40000</v>
      </c>
      <c r="D8" s="115"/>
    </row>
    <row r="9" spans="2:4" ht="12.75">
      <c r="B9" s="116" t="s">
        <v>51</v>
      </c>
      <c r="C9" s="114">
        <v>36000</v>
      </c>
      <c r="D9" s="115">
        <v>40000</v>
      </c>
    </row>
    <row r="10" spans="2:4" ht="12.75">
      <c r="B10" s="116" t="s">
        <v>134</v>
      </c>
      <c r="C10" s="114">
        <v>5000</v>
      </c>
      <c r="D10" s="115">
        <v>5000</v>
      </c>
    </row>
    <row r="11" spans="2:4" ht="12.75">
      <c r="B11" s="116" t="s">
        <v>5</v>
      </c>
      <c r="C11" s="114">
        <v>8000</v>
      </c>
      <c r="D11" s="115">
        <v>9000</v>
      </c>
    </row>
    <row r="12" spans="2:4" ht="12.75">
      <c r="B12" s="116" t="s">
        <v>98</v>
      </c>
      <c r="C12" s="117">
        <v>0.28</v>
      </c>
      <c r="D12" s="118">
        <v>0.28</v>
      </c>
    </row>
    <row r="13" spans="2:4" ht="12.75">
      <c r="B13" s="116" t="s">
        <v>99</v>
      </c>
      <c r="C13" s="114">
        <v>50000</v>
      </c>
      <c r="D13" s="115">
        <v>55000</v>
      </c>
    </row>
    <row r="14" spans="2:4" ht="12.75">
      <c r="B14" s="116" t="s">
        <v>40</v>
      </c>
      <c r="C14" s="114">
        <v>240000</v>
      </c>
      <c r="D14" s="115">
        <v>230000</v>
      </c>
    </row>
    <row r="15" spans="2:4" ht="12.75">
      <c r="B15" s="116" t="s">
        <v>135</v>
      </c>
      <c r="D15" s="120">
        <v>10000</v>
      </c>
    </row>
    <row r="16" spans="2:4" ht="12.75">
      <c r="B16" s="116" t="s">
        <v>100</v>
      </c>
      <c r="C16" s="114">
        <v>150000</v>
      </c>
      <c r="D16" s="115">
        <f>+C16</f>
        <v>150000</v>
      </c>
    </row>
    <row r="17" spans="2:4" ht="12.75">
      <c r="B17" s="116" t="s">
        <v>136</v>
      </c>
      <c r="C17" s="119">
        <v>0</v>
      </c>
      <c r="D17" s="120">
        <v>0</v>
      </c>
    </row>
    <row r="18" spans="2:4" ht="12.75">
      <c r="B18" s="116" t="s">
        <v>101</v>
      </c>
      <c r="C18" s="114">
        <v>40000</v>
      </c>
      <c r="D18" s="115">
        <v>42000</v>
      </c>
    </row>
    <row r="19" spans="2:4" ht="12.75">
      <c r="B19" s="116" t="s">
        <v>20</v>
      </c>
      <c r="C19" s="114">
        <v>15000</v>
      </c>
      <c r="D19" s="115">
        <v>14500</v>
      </c>
    </row>
    <row r="20" spans="2:4" ht="12.75">
      <c r="B20" s="116" t="s">
        <v>102</v>
      </c>
      <c r="C20" s="114">
        <v>800000</v>
      </c>
      <c r="D20" s="115">
        <v>820000</v>
      </c>
    </row>
    <row r="21" spans="2:4" ht="12.75">
      <c r="B21" s="116" t="s">
        <v>24</v>
      </c>
      <c r="C21" s="114">
        <v>-350000</v>
      </c>
      <c r="D21" s="115"/>
    </row>
    <row r="22" spans="2:4" ht="12.75">
      <c r="B22" s="116" t="s">
        <v>34</v>
      </c>
      <c r="C22" s="119">
        <v>35000</v>
      </c>
      <c r="D22" s="120">
        <v>36000</v>
      </c>
    </row>
    <row r="23" spans="2:4" ht="12.75">
      <c r="B23" s="116" t="s">
        <v>46</v>
      </c>
      <c r="C23" s="114">
        <v>100000</v>
      </c>
      <c r="D23" s="115"/>
    </row>
    <row r="24" spans="2:4" ht="12.75">
      <c r="B24" s="116" t="s">
        <v>137</v>
      </c>
      <c r="C24" s="119">
        <v>50000</v>
      </c>
      <c r="D24" s="40"/>
    </row>
    <row r="25" spans="2:4" ht="12.75">
      <c r="B25" s="116" t="s">
        <v>138</v>
      </c>
      <c r="C25" s="119">
        <v>30000</v>
      </c>
      <c r="D25" s="40"/>
    </row>
    <row r="26" spans="2:4" ht="12.75" thickBot="1">
      <c r="B26" s="121"/>
      <c r="C26" s="122"/>
      <c r="D26" s="123"/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B3:H44"/>
  <sheetViews>
    <sheetView zoomScalePageLayoutView="0" workbookViewId="0" topLeftCell="A1">
      <selection activeCell="L15" sqref="L15"/>
    </sheetView>
  </sheetViews>
  <sheetFormatPr defaultColWidth="9.140625" defaultRowHeight="12.75"/>
  <cols>
    <col min="2" max="2" width="18.421875" style="0" customWidth="1"/>
    <col min="3" max="4" width="10.421875" style="0" customWidth="1"/>
    <col min="6" max="6" width="27.28125" style="0" customWidth="1"/>
    <col min="7" max="7" width="11.57421875" style="0" customWidth="1"/>
  </cols>
  <sheetData>
    <row r="2" ht="12.75" thickBot="1"/>
    <row r="3" spans="2:8" ht="15" customHeight="1" thickBot="1">
      <c r="B3" s="199" t="s">
        <v>103</v>
      </c>
      <c r="C3" s="132"/>
      <c r="D3" s="132"/>
      <c r="E3" s="132"/>
      <c r="F3" s="132"/>
      <c r="G3" s="132"/>
      <c r="H3" s="133"/>
    </row>
    <row r="4" spans="2:8" ht="15" customHeight="1">
      <c r="B4" s="124" t="s">
        <v>104</v>
      </c>
      <c r="C4" s="37"/>
      <c r="D4" s="37"/>
      <c r="E4" s="37"/>
      <c r="F4" s="200" t="s">
        <v>105</v>
      </c>
      <c r="G4" s="37"/>
      <c r="H4" s="38"/>
    </row>
    <row r="5" spans="2:8" ht="15" customHeight="1">
      <c r="B5" s="39"/>
      <c r="C5" s="201">
        <v>2018</v>
      </c>
      <c r="D5" s="125">
        <v>2019</v>
      </c>
      <c r="E5" s="1"/>
      <c r="G5" s="125">
        <v>2019</v>
      </c>
      <c r="H5" s="40"/>
    </row>
    <row r="6" spans="2:8" ht="15" customHeight="1">
      <c r="B6" s="39" t="s">
        <v>95</v>
      </c>
      <c r="C6" s="202"/>
      <c r="D6" s="126"/>
      <c r="E6" s="1"/>
      <c r="F6" t="s">
        <v>106</v>
      </c>
      <c r="G6" s="203"/>
      <c r="H6" s="40"/>
    </row>
    <row r="7" spans="2:8" ht="15" customHeight="1">
      <c r="B7" s="39" t="s">
        <v>107</v>
      </c>
      <c r="C7" s="204"/>
      <c r="D7" s="205"/>
      <c r="E7" s="1"/>
      <c r="F7" t="s">
        <v>51</v>
      </c>
      <c r="G7" s="203"/>
      <c r="H7" s="40"/>
    </row>
    <row r="8" spans="2:8" ht="15" customHeight="1">
      <c r="B8" s="39" t="s">
        <v>139</v>
      </c>
      <c r="C8" s="202"/>
      <c r="D8" s="126"/>
      <c r="E8" s="1"/>
      <c r="F8" t="s">
        <v>134</v>
      </c>
      <c r="G8" s="203"/>
      <c r="H8" s="40"/>
    </row>
    <row r="9" spans="2:8" ht="15" customHeight="1">
      <c r="B9" s="39" t="s">
        <v>99</v>
      </c>
      <c r="C9" s="204"/>
      <c r="D9" s="205"/>
      <c r="E9" s="1"/>
      <c r="F9" t="s">
        <v>140</v>
      </c>
      <c r="G9" s="206"/>
      <c r="H9" s="40"/>
    </row>
    <row r="10" spans="2:8" ht="15" customHeight="1">
      <c r="B10" s="39" t="s">
        <v>109</v>
      </c>
      <c r="C10" s="214"/>
      <c r="D10" s="126"/>
      <c r="E10" s="207" t="s">
        <v>110</v>
      </c>
      <c r="F10" t="s">
        <v>108</v>
      </c>
      <c r="G10" s="203"/>
      <c r="H10" s="40"/>
    </row>
    <row r="11" spans="2:8" ht="15" customHeight="1">
      <c r="B11" s="39" t="s">
        <v>51</v>
      </c>
      <c r="C11" s="202"/>
      <c r="D11" s="126"/>
      <c r="E11" s="207"/>
      <c r="H11" s="40"/>
    </row>
    <row r="12" spans="2:8" ht="15" customHeight="1">
      <c r="B12" s="39" t="s">
        <v>134</v>
      </c>
      <c r="C12" s="215"/>
      <c r="D12" s="206"/>
      <c r="E12" s="207"/>
      <c r="F12" t="s">
        <v>111</v>
      </c>
      <c r="G12" s="203"/>
      <c r="H12" s="40"/>
    </row>
    <row r="13" spans="2:8" ht="15" customHeight="1">
      <c r="B13" s="39" t="s">
        <v>113</v>
      </c>
      <c r="C13" s="202"/>
      <c r="D13" s="126"/>
      <c r="E13" s="207"/>
      <c r="F13" t="s">
        <v>112</v>
      </c>
      <c r="G13" s="203"/>
      <c r="H13" s="40"/>
    </row>
    <row r="14" spans="2:8" ht="15" customHeight="1">
      <c r="B14" s="39" t="s">
        <v>115</v>
      </c>
      <c r="C14" s="204"/>
      <c r="D14" s="205"/>
      <c r="E14" s="207"/>
      <c r="F14" t="s">
        <v>114</v>
      </c>
      <c r="G14" s="206"/>
      <c r="H14" s="40"/>
    </row>
    <row r="15" spans="2:8" ht="15" customHeight="1">
      <c r="B15" s="39" t="s">
        <v>8</v>
      </c>
      <c r="C15" s="204"/>
      <c r="D15" s="205"/>
      <c r="E15" s="207"/>
      <c r="F15" t="s">
        <v>116</v>
      </c>
      <c r="G15" s="203"/>
      <c r="H15" s="40"/>
    </row>
    <row r="16" spans="2:8" ht="15" customHeight="1">
      <c r="B16" s="39" t="s">
        <v>117</v>
      </c>
      <c r="C16" s="202"/>
      <c r="D16" s="126"/>
      <c r="E16" s="207"/>
      <c r="G16" s="216"/>
      <c r="H16" s="40"/>
    </row>
    <row r="17" spans="2:8" ht="15" customHeight="1" thickBot="1">
      <c r="B17" s="39" t="s">
        <v>106</v>
      </c>
      <c r="C17" s="208"/>
      <c r="D17" s="209"/>
      <c r="E17" s="207" t="s">
        <v>118</v>
      </c>
      <c r="F17" t="s">
        <v>141</v>
      </c>
      <c r="G17" s="203"/>
      <c r="H17" s="40"/>
    </row>
    <row r="18" spans="2:8" ht="15" customHeight="1" thickTop="1">
      <c r="B18" s="39"/>
      <c r="C18" s="126"/>
      <c r="D18" s="126"/>
      <c r="H18" s="40"/>
    </row>
    <row r="19" spans="2:8" ht="15" customHeight="1">
      <c r="B19" s="210" t="s">
        <v>122</v>
      </c>
      <c r="C19" s="126"/>
      <c r="D19" s="126"/>
      <c r="F19" t="s">
        <v>119</v>
      </c>
      <c r="G19" s="203"/>
      <c r="H19" s="40"/>
    </row>
    <row r="20" spans="2:8" ht="15" customHeight="1">
      <c r="B20" s="39"/>
      <c r="C20" s="201">
        <v>2018</v>
      </c>
      <c r="D20" s="125">
        <v>2019</v>
      </c>
      <c r="E20" s="207"/>
      <c r="G20" s="216"/>
      <c r="H20" s="40"/>
    </row>
    <row r="21" spans="2:8" ht="15" customHeight="1">
      <c r="B21" s="39" t="s">
        <v>97</v>
      </c>
      <c r="C21" s="202"/>
      <c r="D21" s="126"/>
      <c r="E21" s="207"/>
      <c r="F21" t="s">
        <v>142</v>
      </c>
      <c r="G21" s="203"/>
      <c r="H21" s="40"/>
    </row>
    <row r="22" spans="2:8" ht="15" customHeight="1">
      <c r="B22" s="39" t="s">
        <v>124</v>
      </c>
      <c r="C22" s="202"/>
      <c r="D22" s="126"/>
      <c r="E22" s="1"/>
      <c r="H22" s="40"/>
    </row>
    <row r="23" spans="2:8" ht="15" customHeight="1">
      <c r="B23" s="39" t="s">
        <v>20</v>
      </c>
      <c r="C23" s="204"/>
      <c r="D23" s="205"/>
      <c r="E23" s="207" t="s">
        <v>120</v>
      </c>
      <c r="F23" t="s">
        <v>121</v>
      </c>
      <c r="G23" s="203"/>
      <c r="H23" s="40"/>
    </row>
    <row r="24" spans="2:8" ht="15" customHeight="1">
      <c r="B24" s="39" t="s">
        <v>126</v>
      </c>
      <c r="C24" s="202"/>
      <c r="D24" s="126"/>
      <c r="E24" s="1"/>
      <c r="F24" t="s">
        <v>143</v>
      </c>
      <c r="G24" s="206"/>
      <c r="H24" s="40"/>
    </row>
    <row r="25" spans="2:8" ht="15" customHeight="1">
      <c r="B25" s="39"/>
      <c r="C25" s="202"/>
      <c r="D25" s="126"/>
      <c r="E25" s="1"/>
      <c r="F25" t="s">
        <v>123</v>
      </c>
      <c r="G25" s="203"/>
      <c r="H25" s="40"/>
    </row>
    <row r="26" spans="2:8" ht="15" customHeight="1">
      <c r="B26" s="39" t="s">
        <v>144</v>
      </c>
      <c r="C26" s="217"/>
      <c r="D26" s="203"/>
      <c r="H26" s="40"/>
    </row>
    <row r="27" spans="2:8" ht="15" customHeight="1" thickBot="1">
      <c r="B27" s="39"/>
      <c r="C27" s="212"/>
      <c r="F27" t="s">
        <v>105</v>
      </c>
      <c r="G27" s="211"/>
      <c r="H27" s="40"/>
    </row>
    <row r="28" spans="2:8" ht="15" customHeight="1" thickTop="1">
      <c r="B28" s="39" t="s">
        <v>128</v>
      </c>
      <c r="C28" s="202"/>
      <c r="D28" s="126"/>
      <c r="H28" s="40"/>
    </row>
    <row r="29" spans="2:8" ht="15" customHeight="1">
      <c r="B29" s="39" t="s">
        <v>24</v>
      </c>
      <c r="C29" s="204"/>
      <c r="D29" s="205"/>
      <c r="F29" t="s">
        <v>125</v>
      </c>
      <c r="G29" s="203"/>
      <c r="H29" s="40"/>
    </row>
    <row r="30" spans="2:8" ht="15" customHeight="1">
      <c r="B30" s="39" t="s">
        <v>129</v>
      </c>
      <c r="C30" s="202"/>
      <c r="D30" s="126"/>
      <c r="H30" s="40"/>
    </row>
    <row r="31" spans="2:8" ht="15" customHeight="1">
      <c r="B31" s="39"/>
      <c r="C31" s="212"/>
      <c r="F31" t="s">
        <v>127</v>
      </c>
      <c r="G31" s="203"/>
      <c r="H31" s="40"/>
    </row>
    <row r="32" spans="2:8" ht="15" customHeight="1" thickBot="1">
      <c r="B32" s="39" t="s">
        <v>31</v>
      </c>
      <c r="C32" s="213"/>
      <c r="D32" s="213"/>
      <c r="H32" s="40"/>
    </row>
    <row r="33" spans="2:8" ht="15" customHeight="1" thickTop="1">
      <c r="B33" s="39"/>
      <c r="C33" s="212"/>
      <c r="F33" s="1" t="s">
        <v>145</v>
      </c>
      <c r="H33" s="40"/>
    </row>
    <row r="34" spans="2:8" ht="15" customHeight="1">
      <c r="B34" s="39" t="s">
        <v>34</v>
      </c>
      <c r="C34" s="202"/>
      <c r="D34" s="126"/>
      <c r="H34" s="40"/>
    </row>
    <row r="35" spans="2:8" ht="15" customHeight="1">
      <c r="B35" s="39" t="s">
        <v>40</v>
      </c>
      <c r="C35" s="202"/>
      <c r="D35" s="126"/>
      <c r="F35" s="14" t="s">
        <v>146</v>
      </c>
      <c r="G35" s="127"/>
      <c r="H35" s="40"/>
    </row>
    <row r="36" spans="2:8" ht="15" customHeight="1">
      <c r="B36" s="39" t="s">
        <v>137</v>
      </c>
      <c r="C36" s="215"/>
      <c r="D36" s="206"/>
      <c r="H36" s="40"/>
    </row>
    <row r="37" spans="2:8" ht="15" customHeight="1">
      <c r="B37" s="39" t="s">
        <v>131</v>
      </c>
      <c r="C37" s="202"/>
      <c r="D37" s="126"/>
      <c r="F37" s="14" t="s">
        <v>84</v>
      </c>
      <c r="G37" s="128"/>
      <c r="H37" s="40"/>
    </row>
    <row r="38" spans="2:8" ht="15" customHeight="1">
      <c r="B38" s="39"/>
      <c r="C38" s="202"/>
      <c r="D38" s="126"/>
      <c r="H38" s="40"/>
    </row>
    <row r="39" spans="2:8" ht="15" customHeight="1">
      <c r="B39" s="39" t="s">
        <v>100</v>
      </c>
      <c r="C39" s="202"/>
      <c r="D39" s="126"/>
      <c r="F39" s="14" t="s">
        <v>130</v>
      </c>
      <c r="G39" s="129"/>
      <c r="H39" s="40"/>
    </row>
    <row r="40" spans="2:8" ht="15" customHeight="1">
      <c r="B40" s="39" t="s">
        <v>147</v>
      </c>
      <c r="C40" s="202"/>
      <c r="D40" s="126"/>
      <c r="H40" s="40"/>
    </row>
    <row r="41" spans="2:8" ht="15" customHeight="1">
      <c r="B41" s="39" t="s">
        <v>46</v>
      </c>
      <c r="C41" s="202"/>
      <c r="D41" s="126"/>
      <c r="F41" s="14" t="s">
        <v>91</v>
      </c>
      <c r="G41" s="127"/>
      <c r="H41" s="40"/>
    </row>
    <row r="42" spans="2:8" ht="15" customHeight="1" thickBot="1">
      <c r="B42" s="39" t="s">
        <v>132</v>
      </c>
      <c r="C42" s="208"/>
      <c r="D42" s="209"/>
      <c r="G42" s="9"/>
      <c r="H42" s="40"/>
    </row>
    <row r="43" spans="2:8" ht="12.75" thickTop="1">
      <c r="B43" s="39"/>
      <c r="C43" s="202"/>
      <c r="D43" s="126"/>
      <c r="F43" s="14" t="s">
        <v>92</v>
      </c>
      <c r="G43" s="127"/>
      <c r="H43" s="40"/>
    </row>
    <row r="44" spans="2:8" ht="12.75" thickBot="1">
      <c r="B44" s="48" t="s">
        <v>133</v>
      </c>
      <c r="C44" s="218"/>
      <c r="D44" s="219"/>
      <c r="E44" s="49"/>
      <c r="F44" s="49"/>
      <c r="G44" s="49"/>
      <c r="H44" s="59"/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B3:E38"/>
  <sheetViews>
    <sheetView zoomScalePageLayoutView="0" workbookViewId="0" topLeftCell="A1">
      <selection activeCell="E5" sqref="E5"/>
    </sheetView>
  </sheetViews>
  <sheetFormatPr defaultColWidth="9.140625" defaultRowHeight="12.75"/>
  <cols>
    <col min="2" max="2" width="30.7109375" style="0" customWidth="1"/>
    <col min="5" max="5" width="15.28125" style="0" customWidth="1"/>
  </cols>
  <sheetData>
    <row r="3" spans="2:5" ht="15">
      <c r="B3" s="154" t="s">
        <v>186</v>
      </c>
      <c r="C3" s="110"/>
      <c r="D3" s="109"/>
      <c r="E3" s="220">
        <v>2017</v>
      </c>
    </row>
    <row r="4" spans="4:5" ht="12.75">
      <c r="D4" s="6"/>
      <c r="E4" s="6"/>
    </row>
    <row r="5" spans="2:5" ht="24" customHeight="1">
      <c r="B5" t="s">
        <v>10</v>
      </c>
      <c r="D5" s="6"/>
      <c r="E5" s="155"/>
    </row>
    <row r="6" spans="2:5" ht="24" customHeight="1">
      <c r="B6" t="s">
        <v>187</v>
      </c>
      <c r="D6" s="6"/>
      <c r="E6" s="155"/>
    </row>
    <row r="7" spans="2:5" ht="24" customHeight="1">
      <c r="B7" t="s">
        <v>188</v>
      </c>
      <c r="D7" s="6"/>
      <c r="E7" s="155"/>
    </row>
    <row r="8" spans="2:5" ht="24" customHeight="1" thickBot="1">
      <c r="B8" t="s">
        <v>108</v>
      </c>
      <c r="D8" s="6"/>
      <c r="E8" s="156"/>
    </row>
    <row r="9" spans="4:5" ht="24" customHeight="1" thickTop="1">
      <c r="D9" s="6"/>
      <c r="E9" s="157"/>
    </row>
    <row r="10" spans="2:5" ht="24" customHeight="1">
      <c r="B10" s="1" t="s">
        <v>189</v>
      </c>
      <c r="D10" s="6"/>
      <c r="E10" s="157"/>
    </row>
    <row r="11" spans="2:5" ht="24" customHeight="1">
      <c r="B11" t="s">
        <v>190</v>
      </c>
      <c r="D11" s="6"/>
      <c r="E11" s="155"/>
    </row>
    <row r="12" spans="2:5" ht="24" customHeight="1">
      <c r="B12" t="s">
        <v>191</v>
      </c>
      <c r="D12" s="6"/>
      <c r="E12" s="155"/>
    </row>
    <row r="13" spans="2:5" ht="24" customHeight="1">
      <c r="B13" t="s">
        <v>192</v>
      </c>
      <c r="D13" s="6"/>
      <c r="E13" s="155"/>
    </row>
    <row r="14" spans="2:5" ht="24" customHeight="1">
      <c r="B14" t="s">
        <v>193</v>
      </c>
      <c r="D14" s="6"/>
      <c r="E14" s="155"/>
    </row>
    <row r="15" spans="2:5" ht="24" customHeight="1">
      <c r="B15" t="s">
        <v>194</v>
      </c>
      <c r="D15" s="6"/>
      <c r="E15" s="155"/>
    </row>
    <row r="16" spans="2:5" ht="24" customHeight="1">
      <c r="B16" t="s">
        <v>195</v>
      </c>
      <c r="D16" s="6"/>
      <c r="E16" s="155"/>
    </row>
    <row r="17" spans="2:5" ht="24" customHeight="1">
      <c r="B17" t="s">
        <v>196</v>
      </c>
      <c r="D17" s="6"/>
      <c r="E17" s="155"/>
    </row>
    <row r="18" spans="4:5" ht="24" customHeight="1">
      <c r="D18" s="6"/>
      <c r="E18" s="157"/>
    </row>
    <row r="19" spans="2:5" ht="24" customHeight="1" thickBot="1">
      <c r="B19" t="s">
        <v>58</v>
      </c>
      <c r="D19" s="6"/>
      <c r="E19" s="156"/>
    </row>
    <row r="20" spans="4:5" ht="24" customHeight="1" thickTop="1">
      <c r="D20" s="6"/>
      <c r="E20" s="6"/>
    </row>
    <row r="21" spans="2:5" ht="24" customHeight="1">
      <c r="B21" s="1" t="s">
        <v>59</v>
      </c>
      <c r="D21" s="6"/>
      <c r="E21" s="6"/>
    </row>
    <row r="22" spans="2:5" ht="24" customHeight="1">
      <c r="B22" t="s">
        <v>197</v>
      </c>
      <c r="D22" s="6"/>
      <c r="E22" s="155"/>
    </row>
    <row r="23" spans="2:5" ht="24" customHeight="1">
      <c r="B23" t="s">
        <v>198</v>
      </c>
      <c r="D23" s="6"/>
      <c r="E23" s="155"/>
    </row>
    <row r="24" spans="2:5" ht="24" customHeight="1">
      <c r="B24" t="s">
        <v>199</v>
      </c>
      <c r="D24" s="6"/>
      <c r="E24" s="155"/>
    </row>
    <row r="25" spans="4:5" ht="24" customHeight="1">
      <c r="D25" s="6"/>
      <c r="E25" s="157"/>
    </row>
    <row r="26" spans="2:5" ht="24" customHeight="1" thickBot="1">
      <c r="B26" t="s">
        <v>200</v>
      </c>
      <c r="D26" s="6"/>
      <c r="E26" s="156"/>
    </row>
    <row r="27" spans="4:5" ht="24" customHeight="1" thickTop="1">
      <c r="D27" s="6"/>
      <c r="E27" s="157"/>
    </row>
    <row r="28" spans="2:5" ht="24" customHeight="1">
      <c r="B28" s="1" t="s">
        <v>201</v>
      </c>
      <c r="D28" s="6"/>
      <c r="E28" s="157"/>
    </row>
    <row r="29" spans="2:5" ht="24" customHeight="1">
      <c r="B29" t="s">
        <v>202</v>
      </c>
      <c r="D29" s="6"/>
      <c r="E29" s="155"/>
    </row>
    <row r="30" spans="2:5" ht="24" customHeight="1">
      <c r="B30" t="s">
        <v>203</v>
      </c>
      <c r="D30" s="6"/>
      <c r="E30" s="155"/>
    </row>
    <row r="31" spans="2:5" ht="24" customHeight="1">
      <c r="B31" t="s">
        <v>204</v>
      </c>
      <c r="D31" s="6"/>
      <c r="E31" s="155"/>
    </row>
    <row r="32" spans="2:5" ht="24" customHeight="1">
      <c r="B32" t="s">
        <v>205</v>
      </c>
      <c r="D32" s="6"/>
      <c r="E32" s="155"/>
    </row>
    <row r="33" spans="4:5" ht="24" customHeight="1">
      <c r="D33" s="6"/>
      <c r="E33" s="157"/>
    </row>
    <row r="34" spans="2:5" ht="24" customHeight="1" thickBot="1">
      <c r="B34" s="1" t="s">
        <v>71</v>
      </c>
      <c r="D34" s="6"/>
      <c r="E34" s="156"/>
    </row>
    <row r="35" spans="4:5" ht="24" customHeight="1" thickTop="1">
      <c r="D35" s="6"/>
      <c r="E35" s="157"/>
    </row>
    <row r="36" spans="2:5" ht="24" customHeight="1">
      <c r="B36" t="s">
        <v>74</v>
      </c>
      <c r="D36" s="6"/>
      <c r="E36" s="155"/>
    </row>
    <row r="37" spans="4:5" ht="24" customHeight="1">
      <c r="D37" s="6"/>
      <c r="E37" s="157"/>
    </row>
    <row r="38" spans="2:5" ht="27" customHeight="1" thickBot="1">
      <c r="B38" t="s">
        <v>75</v>
      </c>
      <c r="D38" s="6"/>
      <c r="E38" s="156"/>
    </row>
    <row r="39" ht="12.75" thickTop="1"/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B2:I45"/>
  <sheetViews>
    <sheetView zoomScalePageLayoutView="0" workbookViewId="0" topLeftCell="A16">
      <selection activeCell="F3" sqref="F3:F13"/>
    </sheetView>
  </sheetViews>
  <sheetFormatPr defaultColWidth="9.140625" defaultRowHeight="12.75"/>
  <cols>
    <col min="2" max="2" width="29.7109375" style="0" customWidth="1"/>
    <col min="3" max="3" width="5.421875" style="0" customWidth="1"/>
    <col min="4" max="5" width="12.28125" style="0" customWidth="1"/>
    <col min="6" max="6" width="27.421875" style="0" customWidth="1"/>
    <col min="7" max="7" width="5.7109375" style="0" customWidth="1"/>
    <col min="8" max="9" width="12.8515625" style="0" customWidth="1"/>
  </cols>
  <sheetData>
    <row r="1" ht="12.75" thickBot="1"/>
    <row r="2" spans="2:9" ht="15">
      <c r="B2" s="131" t="s">
        <v>148</v>
      </c>
      <c r="C2" s="132"/>
      <c r="D2" s="132"/>
      <c r="E2" s="133"/>
      <c r="F2" s="131" t="s">
        <v>149</v>
      </c>
      <c r="G2" s="132"/>
      <c r="H2" s="132"/>
      <c r="I2" s="133"/>
    </row>
    <row r="3" spans="2:9" ht="12.75">
      <c r="B3" s="134"/>
      <c r="C3" s="109"/>
      <c r="D3" s="220">
        <v>2016</v>
      </c>
      <c r="E3" s="221">
        <v>2017</v>
      </c>
      <c r="F3" s="134"/>
      <c r="G3" s="109"/>
      <c r="H3" s="220">
        <v>2016</v>
      </c>
      <c r="I3" s="221">
        <v>2017</v>
      </c>
    </row>
    <row r="4" spans="2:9" ht="12.75">
      <c r="B4" s="135" t="s">
        <v>15</v>
      </c>
      <c r="C4" s="222"/>
      <c r="D4" s="222"/>
      <c r="E4" s="136"/>
      <c r="F4" s="135" t="s">
        <v>150</v>
      </c>
      <c r="G4" s="222"/>
      <c r="H4" s="222"/>
      <c r="I4" s="136"/>
    </row>
    <row r="5" spans="2:9" ht="12.75">
      <c r="B5" s="137" t="s">
        <v>151</v>
      </c>
      <c r="C5" s="138"/>
      <c r="D5" s="138">
        <v>67500</v>
      </c>
      <c r="E5" s="139">
        <v>86100</v>
      </c>
      <c r="F5" s="137" t="s">
        <v>152</v>
      </c>
      <c r="G5" s="138"/>
      <c r="H5" s="138">
        <v>1200000</v>
      </c>
      <c r="I5" s="139">
        <v>1400000</v>
      </c>
    </row>
    <row r="6" spans="2:9" ht="12.75">
      <c r="B6" s="137" t="s">
        <v>153</v>
      </c>
      <c r="C6" s="138"/>
      <c r="D6" s="138">
        <v>67500</v>
      </c>
      <c r="E6" s="139">
        <v>87000</v>
      </c>
      <c r="F6" s="137" t="s">
        <v>154</v>
      </c>
      <c r="G6" s="138"/>
      <c r="H6" s="138">
        <v>180000</v>
      </c>
      <c r="I6" s="139">
        <v>210000</v>
      </c>
    </row>
    <row r="7" spans="2:9" ht="12.75">
      <c r="B7" s="137" t="s">
        <v>155</v>
      </c>
      <c r="C7" s="138"/>
      <c r="D7" s="138">
        <v>52500</v>
      </c>
      <c r="E7" s="139">
        <v>65000</v>
      </c>
      <c r="F7" s="137" t="s">
        <v>156</v>
      </c>
      <c r="G7" s="138"/>
      <c r="H7" s="140">
        <v>60000</v>
      </c>
      <c r="I7" s="141">
        <v>75000</v>
      </c>
    </row>
    <row r="8" spans="2:9" ht="12.75">
      <c r="B8" s="137" t="s">
        <v>157</v>
      </c>
      <c r="C8" s="138"/>
      <c r="D8" s="140">
        <v>15000</v>
      </c>
      <c r="E8" s="141">
        <v>13000</v>
      </c>
      <c r="F8" s="137" t="s">
        <v>0</v>
      </c>
      <c r="G8" s="142"/>
      <c r="H8" s="142">
        <v>1440000</v>
      </c>
      <c r="I8" s="143">
        <v>1685000</v>
      </c>
    </row>
    <row r="9" spans="2:9" ht="12.75">
      <c r="B9" s="137" t="s">
        <v>21</v>
      </c>
      <c r="C9" s="142"/>
      <c r="D9" s="142">
        <v>202500</v>
      </c>
      <c r="E9" s="143">
        <v>251100</v>
      </c>
      <c r="F9" s="137"/>
      <c r="G9" s="142"/>
      <c r="H9" s="142"/>
      <c r="I9" s="143"/>
    </row>
    <row r="10" spans="2:9" ht="12.75">
      <c r="B10" s="137"/>
      <c r="C10" s="142"/>
      <c r="D10" s="142"/>
      <c r="E10" s="143"/>
      <c r="F10" s="135" t="s">
        <v>158</v>
      </c>
      <c r="G10" s="142"/>
      <c r="H10" s="142"/>
      <c r="I10" s="143"/>
    </row>
    <row r="11" spans="2:9" ht="12.75">
      <c r="B11" s="135" t="s">
        <v>159</v>
      </c>
      <c r="C11" s="142"/>
      <c r="D11" s="142"/>
      <c r="E11" s="143"/>
      <c r="F11" s="137" t="s">
        <v>152</v>
      </c>
      <c r="G11" s="138"/>
      <c r="H11" s="138">
        <v>330000</v>
      </c>
      <c r="I11" s="139">
        <v>405000</v>
      </c>
    </row>
    <row r="12" spans="2:9" ht="12.75">
      <c r="B12" s="137" t="s">
        <v>160</v>
      </c>
      <c r="C12" s="138"/>
      <c r="D12" s="138">
        <v>3750000</v>
      </c>
      <c r="E12" s="143">
        <v>3750000</v>
      </c>
      <c r="F12" s="137" t="s">
        <v>154</v>
      </c>
      <c r="G12" s="138"/>
      <c r="H12" s="138">
        <v>150000</v>
      </c>
      <c r="I12" s="139">
        <v>172500</v>
      </c>
    </row>
    <row r="13" spans="2:9" ht="12.75">
      <c r="B13" s="137" t="s">
        <v>161</v>
      </c>
      <c r="C13" s="138"/>
      <c r="D13" s="138">
        <v>675000</v>
      </c>
      <c r="E13" s="139">
        <v>800000</v>
      </c>
      <c r="F13" s="137" t="s">
        <v>156</v>
      </c>
      <c r="G13" s="138"/>
      <c r="H13" s="140">
        <v>37500</v>
      </c>
      <c r="I13" s="141">
        <v>52500</v>
      </c>
    </row>
    <row r="14" spans="2:9" ht="12.75">
      <c r="B14" s="137" t="s">
        <v>162</v>
      </c>
      <c r="C14" s="138"/>
      <c r="D14" s="140">
        <v>75000</v>
      </c>
      <c r="E14" s="141">
        <v>100000</v>
      </c>
      <c r="F14" s="137" t="s">
        <v>163</v>
      </c>
      <c r="G14" s="142"/>
      <c r="H14" s="142">
        <v>517500</v>
      </c>
      <c r="I14" s="143">
        <v>630000</v>
      </c>
    </row>
    <row r="15" spans="2:9" ht="12.75">
      <c r="B15" s="137" t="s">
        <v>164</v>
      </c>
      <c r="C15" s="142"/>
      <c r="D15" s="142">
        <v>4500000</v>
      </c>
      <c r="E15" s="143">
        <v>4650000</v>
      </c>
      <c r="F15" s="137"/>
      <c r="G15" s="142"/>
      <c r="H15" s="142"/>
      <c r="I15" s="143"/>
    </row>
    <row r="16" spans="2:9" ht="12.75">
      <c r="B16" s="137" t="s">
        <v>165</v>
      </c>
      <c r="C16" s="138"/>
      <c r="D16" s="140">
        <v>-450000</v>
      </c>
      <c r="E16" s="144">
        <v>-550000</v>
      </c>
      <c r="F16" s="137" t="s">
        <v>2</v>
      </c>
      <c r="G16" s="142"/>
      <c r="H16" s="142">
        <v>922500</v>
      </c>
      <c r="I16" s="143">
        <v>1055000</v>
      </c>
    </row>
    <row r="17" spans="2:9" ht="12.75">
      <c r="B17" s="137" t="s">
        <v>166</v>
      </c>
      <c r="C17" s="142"/>
      <c r="D17" s="142">
        <v>4050000</v>
      </c>
      <c r="E17" s="143">
        <v>4100000</v>
      </c>
      <c r="F17" s="137"/>
      <c r="G17" s="142"/>
      <c r="H17" s="142"/>
      <c r="I17" s="143"/>
    </row>
    <row r="18" spans="2:9" ht="12.75">
      <c r="B18" s="137"/>
      <c r="C18" s="142"/>
      <c r="D18" s="142"/>
      <c r="E18" s="143"/>
      <c r="F18" s="135" t="s">
        <v>167</v>
      </c>
      <c r="G18" s="142"/>
      <c r="H18" s="142"/>
      <c r="I18" s="143"/>
    </row>
    <row r="19" spans="2:9" ht="12.75">
      <c r="B19" s="137" t="s">
        <v>168</v>
      </c>
      <c r="C19" s="138"/>
      <c r="D19" s="138">
        <v>300000</v>
      </c>
      <c r="E19" s="139">
        <v>400000</v>
      </c>
      <c r="F19" s="137" t="s">
        <v>169</v>
      </c>
      <c r="G19" s="138"/>
      <c r="H19" s="138">
        <v>217500</v>
      </c>
      <c r="I19" s="139">
        <v>247500</v>
      </c>
    </row>
    <row r="20" spans="2:9" ht="12.75">
      <c r="B20" s="137"/>
      <c r="C20" s="142"/>
      <c r="D20" s="142"/>
      <c r="E20" s="143"/>
      <c r="F20" s="137" t="s">
        <v>170</v>
      </c>
      <c r="G20" s="138"/>
      <c r="H20" s="138">
        <v>112500</v>
      </c>
      <c r="I20" s="139">
        <v>120000</v>
      </c>
    </row>
    <row r="21" spans="2:9" ht="12.75" thickBot="1">
      <c r="B21" s="137" t="s">
        <v>31</v>
      </c>
      <c r="C21" s="142"/>
      <c r="D21" s="145">
        <v>4552500</v>
      </c>
      <c r="E21" s="146">
        <v>4751100</v>
      </c>
      <c r="F21" s="137" t="s">
        <v>171</v>
      </c>
      <c r="G21" s="138"/>
      <c r="H21" s="140">
        <v>15000</v>
      </c>
      <c r="I21" s="141">
        <v>18000</v>
      </c>
    </row>
    <row r="22" spans="2:9" ht="12.75" thickTop="1">
      <c r="B22" s="137"/>
      <c r="C22" s="142"/>
      <c r="D22" s="142"/>
      <c r="E22" s="143"/>
      <c r="F22" s="137" t="s">
        <v>3</v>
      </c>
      <c r="G22" s="142"/>
      <c r="H22" s="142">
        <v>345000</v>
      </c>
      <c r="I22" s="143">
        <v>385500</v>
      </c>
    </row>
    <row r="23" spans="2:9" ht="12.75">
      <c r="B23" s="135" t="s">
        <v>172</v>
      </c>
      <c r="C23" s="142"/>
      <c r="D23" s="142"/>
      <c r="E23" s="143"/>
      <c r="F23" s="137"/>
      <c r="G23" s="142"/>
      <c r="H23" s="147"/>
      <c r="I23" s="144"/>
    </row>
    <row r="24" spans="2:9" ht="12.75">
      <c r="B24" s="137"/>
      <c r="C24" s="142"/>
      <c r="D24" s="142"/>
      <c r="E24" s="143"/>
      <c r="F24" s="135" t="s">
        <v>109</v>
      </c>
      <c r="G24" s="142"/>
      <c r="H24" s="147">
        <v>577500</v>
      </c>
      <c r="I24" s="144">
        <v>669500</v>
      </c>
    </row>
    <row r="25" spans="2:9" ht="12.75">
      <c r="B25" s="135" t="s">
        <v>33</v>
      </c>
      <c r="C25" s="142"/>
      <c r="D25" s="142"/>
      <c r="E25" s="143"/>
      <c r="F25" s="137"/>
      <c r="G25" s="142"/>
      <c r="H25" s="142"/>
      <c r="I25" s="143"/>
    </row>
    <row r="26" spans="2:9" ht="12.75">
      <c r="B26" s="137" t="s">
        <v>173</v>
      </c>
      <c r="C26" s="138"/>
      <c r="D26" s="138">
        <v>52500</v>
      </c>
      <c r="E26" s="139">
        <v>65000</v>
      </c>
      <c r="F26" s="135" t="s">
        <v>51</v>
      </c>
      <c r="G26" s="138"/>
      <c r="H26" s="138">
        <v>90000</v>
      </c>
      <c r="I26" s="139">
        <v>100000</v>
      </c>
    </row>
    <row r="27" spans="2:9" ht="12.75">
      <c r="B27" s="137" t="s">
        <v>174</v>
      </c>
      <c r="C27" s="138"/>
      <c r="D27" s="138">
        <v>18000</v>
      </c>
      <c r="E27" s="139">
        <v>15000</v>
      </c>
      <c r="F27" s="137"/>
      <c r="G27" s="142"/>
      <c r="H27" s="142"/>
      <c r="I27" s="143"/>
    </row>
    <row r="28" spans="2:9" ht="12.75">
      <c r="B28" s="137" t="s">
        <v>175</v>
      </c>
      <c r="C28" s="138"/>
      <c r="D28" s="138">
        <v>15000</v>
      </c>
      <c r="E28" s="139">
        <v>10000</v>
      </c>
      <c r="F28" s="135" t="s">
        <v>113</v>
      </c>
      <c r="G28" s="142"/>
      <c r="H28" s="142">
        <v>487500</v>
      </c>
      <c r="I28" s="143">
        <v>569500</v>
      </c>
    </row>
    <row r="29" spans="2:9" ht="12.75">
      <c r="B29" s="137" t="s">
        <v>176</v>
      </c>
      <c r="C29" s="138"/>
      <c r="D29" s="140">
        <v>30000</v>
      </c>
      <c r="E29" s="141">
        <v>30000</v>
      </c>
      <c r="F29" s="137"/>
      <c r="G29" s="142"/>
      <c r="H29" s="142"/>
      <c r="I29" s="143"/>
    </row>
    <row r="30" spans="2:9" ht="12.75">
      <c r="B30" s="137" t="s">
        <v>38</v>
      </c>
      <c r="C30" s="142"/>
      <c r="D30" s="142">
        <v>115500</v>
      </c>
      <c r="E30" s="143">
        <v>120000</v>
      </c>
      <c r="F30" s="135" t="s">
        <v>5</v>
      </c>
      <c r="G30" s="142"/>
      <c r="H30" s="142">
        <v>144000</v>
      </c>
      <c r="I30" s="143">
        <v>136000</v>
      </c>
    </row>
    <row r="31" spans="2:9" ht="12.75">
      <c r="B31" s="137"/>
      <c r="C31" s="142"/>
      <c r="D31" s="142"/>
      <c r="E31" s="143"/>
      <c r="F31" s="137"/>
      <c r="G31" s="142"/>
      <c r="H31" s="147"/>
      <c r="I31" s="144"/>
    </row>
    <row r="32" spans="2:9" ht="12.75">
      <c r="B32" s="137" t="s">
        <v>177</v>
      </c>
      <c r="C32" s="138"/>
      <c r="D32" s="138">
        <v>1800000</v>
      </c>
      <c r="E32" s="139">
        <v>1700000</v>
      </c>
      <c r="F32" s="137" t="s">
        <v>8</v>
      </c>
      <c r="G32" s="142"/>
      <c r="H32" s="142">
        <v>343500</v>
      </c>
      <c r="I32" s="143">
        <v>433500</v>
      </c>
    </row>
    <row r="33" spans="2:9" ht="12.75">
      <c r="B33" s="137"/>
      <c r="C33" s="142"/>
      <c r="D33" s="142"/>
      <c r="E33" s="143"/>
      <c r="F33" s="137"/>
      <c r="G33" s="142"/>
      <c r="H33" s="142"/>
      <c r="I33" s="143"/>
    </row>
    <row r="34" spans="2:9" ht="12.75">
      <c r="B34" s="137" t="s">
        <v>178</v>
      </c>
      <c r="C34" s="138"/>
      <c r="D34" s="138">
        <v>18000</v>
      </c>
      <c r="E34" s="139">
        <v>22000</v>
      </c>
      <c r="F34" s="135" t="s">
        <v>117</v>
      </c>
      <c r="G34" s="148"/>
      <c r="H34" s="142">
        <v>137400</v>
      </c>
      <c r="I34" s="143">
        <v>173400</v>
      </c>
    </row>
    <row r="35" spans="2:9" ht="12.75">
      <c r="B35" s="137"/>
      <c r="C35" s="142"/>
      <c r="D35" s="147"/>
      <c r="E35" s="144"/>
      <c r="F35" s="137"/>
      <c r="G35" s="142"/>
      <c r="H35" s="142"/>
      <c r="I35" s="143"/>
    </row>
    <row r="36" spans="2:9" ht="12.75" thickBot="1">
      <c r="B36" s="137" t="s">
        <v>179</v>
      </c>
      <c r="C36" s="142"/>
      <c r="D36" s="142">
        <v>1933500</v>
      </c>
      <c r="E36" s="143">
        <v>1842000</v>
      </c>
      <c r="F36" s="137" t="s">
        <v>10</v>
      </c>
      <c r="G36" s="142"/>
      <c r="H36" s="145">
        <v>206100</v>
      </c>
      <c r="I36" s="146">
        <v>260100</v>
      </c>
    </row>
    <row r="37" spans="2:9" ht="12.75" thickTop="1">
      <c r="B37" s="137"/>
      <c r="C37" s="142"/>
      <c r="D37" s="142"/>
      <c r="E37" s="143"/>
      <c r="F37" s="137"/>
      <c r="G37" s="222"/>
      <c r="H37" s="222"/>
      <c r="I37" s="136"/>
    </row>
    <row r="38" spans="2:9" ht="12.75">
      <c r="B38" s="135" t="s">
        <v>180</v>
      </c>
      <c r="C38" s="142"/>
      <c r="D38" s="142"/>
      <c r="E38" s="143"/>
      <c r="F38" s="137"/>
      <c r="G38" s="222"/>
      <c r="H38" s="222"/>
      <c r="I38" s="136"/>
    </row>
    <row r="39" spans="2:9" ht="12.75">
      <c r="B39" s="137" t="s">
        <v>181</v>
      </c>
      <c r="C39" s="138"/>
      <c r="D39" s="138">
        <v>1500000</v>
      </c>
      <c r="E39" s="139">
        <v>1500000</v>
      </c>
      <c r="F39" s="137"/>
      <c r="G39" s="222"/>
      <c r="H39" s="222"/>
      <c r="I39" s="136"/>
    </row>
    <row r="40" spans="2:9" ht="12.75">
      <c r="B40" s="137" t="s">
        <v>182</v>
      </c>
      <c r="C40" s="138"/>
      <c r="D40" s="138">
        <v>0</v>
      </c>
      <c r="E40" s="139">
        <v>30000</v>
      </c>
      <c r="F40" s="137"/>
      <c r="G40" s="222"/>
      <c r="H40" s="222"/>
      <c r="I40" s="136"/>
    </row>
    <row r="41" spans="2:9" ht="12.75">
      <c r="B41" s="137" t="s">
        <v>183</v>
      </c>
      <c r="C41" s="142"/>
      <c r="D41" s="147">
        <v>1119000</v>
      </c>
      <c r="E41" s="144">
        <v>1379100</v>
      </c>
      <c r="F41" s="137"/>
      <c r="G41" s="222"/>
      <c r="H41" s="222"/>
      <c r="I41" s="136"/>
    </row>
    <row r="42" spans="2:9" ht="12.75">
      <c r="B42" s="137" t="s">
        <v>184</v>
      </c>
      <c r="C42" s="142"/>
      <c r="D42" s="142">
        <v>2619000</v>
      </c>
      <c r="E42" s="143">
        <v>2909100</v>
      </c>
      <c r="F42" s="137"/>
      <c r="G42" s="222"/>
      <c r="H42" s="222"/>
      <c r="I42" s="136"/>
    </row>
    <row r="43" spans="2:9" ht="12.75">
      <c r="B43" s="137"/>
      <c r="C43" s="142"/>
      <c r="D43" s="142"/>
      <c r="E43" s="143"/>
      <c r="F43" s="137"/>
      <c r="G43" s="222"/>
      <c r="H43" s="222"/>
      <c r="I43" s="136"/>
    </row>
    <row r="44" spans="2:9" ht="12.75" thickBot="1">
      <c r="B44" s="137" t="s">
        <v>185</v>
      </c>
      <c r="C44" s="142"/>
      <c r="D44" s="145">
        <v>4552500</v>
      </c>
      <c r="E44" s="146">
        <v>4751100</v>
      </c>
      <c r="F44" s="137"/>
      <c r="G44" s="222"/>
      <c r="H44" s="222"/>
      <c r="I44" s="136"/>
    </row>
    <row r="45" spans="2:9" ht="12.75" thickBot="1" thickTop="1">
      <c r="B45" s="149"/>
      <c r="C45" s="150"/>
      <c r="D45" s="150"/>
      <c r="E45" s="151"/>
      <c r="F45" s="149"/>
      <c r="G45" s="152"/>
      <c r="H45" s="152"/>
      <c r="I45" s="153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N18"/>
  <sheetViews>
    <sheetView showGridLines="0" zoomScalePageLayoutView="0" workbookViewId="0" topLeftCell="A1">
      <selection activeCell="M19" sqref="M19"/>
    </sheetView>
  </sheetViews>
  <sheetFormatPr defaultColWidth="9.140625" defaultRowHeight="12.75"/>
  <cols>
    <col min="1" max="1" width="4.28125" style="0" customWidth="1"/>
    <col min="14" max="14" width="3.00390625" style="0" customWidth="1"/>
  </cols>
  <sheetData>
    <row r="1" ht="12.75" thickBot="1"/>
    <row r="2" spans="2:14" ht="12.75">
      <c r="B2" s="36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8"/>
    </row>
    <row r="3" spans="2:14" ht="12.75" thickBot="1">
      <c r="B3" s="39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40"/>
    </row>
    <row r="4" spans="2:14" ht="12.75">
      <c r="B4" s="39"/>
      <c r="C4" s="13"/>
      <c r="D4" s="13"/>
      <c r="E4" s="13"/>
      <c r="F4" s="13"/>
      <c r="G4" s="13"/>
      <c r="H4" s="13"/>
      <c r="I4" s="13"/>
      <c r="J4" s="36"/>
      <c r="K4" s="37"/>
      <c r="L4" s="37"/>
      <c r="M4" s="38"/>
      <c r="N4" s="40"/>
    </row>
    <row r="5" spans="2:14" ht="12.75">
      <c r="B5" s="39"/>
      <c r="C5" s="13"/>
      <c r="D5" s="13"/>
      <c r="E5" s="13"/>
      <c r="F5" s="13"/>
      <c r="G5" s="13"/>
      <c r="H5" s="13"/>
      <c r="I5" s="13"/>
      <c r="J5" s="39"/>
      <c r="K5" s="13"/>
      <c r="L5" s="13"/>
      <c r="M5" s="40"/>
      <c r="N5" s="40"/>
    </row>
    <row r="6" spans="2:14" ht="12.75">
      <c r="B6" s="39"/>
      <c r="C6" s="13"/>
      <c r="D6" s="13"/>
      <c r="E6" s="13"/>
      <c r="F6" s="13"/>
      <c r="G6" s="13"/>
      <c r="H6" s="13"/>
      <c r="I6" s="13"/>
      <c r="J6" s="39"/>
      <c r="K6" s="13"/>
      <c r="L6" s="13"/>
      <c r="M6" s="40"/>
      <c r="N6" s="40"/>
    </row>
    <row r="7" spans="2:14" ht="12.75">
      <c r="B7" s="39"/>
      <c r="C7" s="13"/>
      <c r="D7" s="13"/>
      <c r="E7" s="13"/>
      <c r="F7" s="13"/>
      <c r="G7" s="13"/>
      <c r="H7" s="13"/>
      <c r="I7" s="13"/>
      <c r="J7" s="39"/>
      <c r="K7" s="13"/>
      <c r="L7" s="13"/>
      <c r="M7" s="40"/>
      <c r="N7" s="40"/>
    </row>
    <row r="8" spans="2:14" ht="12.75">
      <c r="B8" s="39"/>
      <c r="C8" s="13"/>
      <c r="D8" s="13"/>
      <c r="E8" s="13"/>
      <c r="F8" s="13"/>
      <c r="G8" s="13"/>
      <c r="H8" s="13"/>
      <c r="I8" s="13"/>
      <c r="J8" s="39"/>
      <c r="K8" s="13"/>
      <c r="L8" s="13"/>
      <c r="M8" s="40"/>
      <c r="N8" s="40"/>
    </row>
    <row r="9" spans="2:14" ht="13.5" thickBot="1">
      <c r="B9" s="39"/>
      <c r="C9" s="13"/>
      <c r="D9" s="13"/>
      <c r="E9" s="13"/>
      <c r="F9" s="13"/>
      <c r="G9" s="13"/>
      <c r="H9" s="13"/>
      <c r="I9" s="13"/>
      <c r="J9" s="48"/>
      <c r="K9" s="49"/>
      <c r="L9" s="49"/>
      <c r="M9" s="59"/>
      <c r="N9" s="40"/>
    </row>
    <row r="10" spans="2:14" ht="12.75">
      <c r="B10" s="39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40"/>
    </row>
    <row r="11" spans="2:14" ht="12.75">
      <c r="B11" s="39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40"/>
    </row>
    <row r="12" spans="2:14" ht="12.75">
      <c r="B12" s="39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40"/>
    </row>
    <row r="13" spans="2:14" ht="12.75">
      <c r="B13" s="39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40"/>
    </row>
    <row r="14" spans="2:14" ht="12.75">
      <c r="B14" s="39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40"/>
    </row>
    <row r="15" spans="2:14" ht="12.75">
      <c r="B15" s="39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40"/>
    </row>
    <row r="16" spans="2:14" ht="12.75" thickBot="1">
      <c r="B16" s="48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59"/>
    </row>
    <row r="18" spans="12:13" ht="12.75">
      <c r="L18" s="14"/>
      <c r="M18" s="1" t="s">
        <v>232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3:E16"/>
  <sheetViews>
    <sheetView zoomScalePageLayoutView="0" workbookViewId="0" topLeftCell="A1">
      <selection activeCell="G8" sqref="G8"/>
    </sheetView>
  </sheetViews>
  <sheetFormatPr defaultColWidth="9.140625" defaultRowHeight="12.75"/>
  <cols>
    <col min="2" max="2" width="31.421875" style="0" customWidth="1"/>
  </cols>
  <sheetData>
    <row r="3" spans="2:5" ht="20.25" customHeight="1">
      <c r="B3" t="s">
        <v>206</v>
      </c>
      <c r="D3" s="229">
        <v>2017</v>
      </c>
      <c r="E3" s="229">
        <v>2018</v>
      </c>
    </row>
    <row r="4" ht="20.25" customHeight="1"/>
    <row r="5" spans="2:5" ht="20.25" customHeight="1">
      <c r="B5" t="s">
        <v>207</v>
      </c>
      <c r="D5" s="130"/>
      <c r="E5" s="223"/>
    </row>
    <row r="6" spans="4:5" ht="20.25" customHeight="1">
      <c r="D6" s="1"/>
      <c r="E6" s="224"/>
    </row>
    <row r="7" spans="2:5" ht="20.25" customHeight="1">
      <c r="B7" t="s">
        <v>208</v>
      </c>
      <c r="D7" s="225"/>
      <c r="E7" s="225"/>
    </row>
    <row r="8" spans="2:5" ht="20.25" customHeight="1">
      <c r="B8" t="s">
        <v>209</v>
      </c>
      <c r="D8" s="226"/>
      <c r="E8" s="226"/>
    </row>
    <row r="9" spans="2:5" ht="20.25" customHeight="1">
      <c r="B9" t="s">
        <v>210</v>
      </c>
      <c r="D9" s="226"/>
      <c r="E9" s="226"/>
    </row>
    <row r="10" spans="2:5" ht="20.25" customHeight="1">
      <c r="B10" t="s">
        <v>211</v>
      </c>
      <c r="D10" s="227"/>
      <c r="E10" s="228"/>
    </row>
    <row r="11" spans="2:5" ht="20.25" customHeight="1">
      <c r="B11" t="s">
        <v>212</v>
      </c>
      <c r="D11" s="227"/>
      <c r="E11" s="228"/>
    </row>
    <row r="12" spans="2:5" ht="20.25" customHeight="1">
      <c r="B12" t="s">
        <v>213</v>
      </c>
      <c r="D12" s="225"/>
      <c r="E12" s="225"/>
    </row>
    <row r="13" spans="2:5" ht="20.25" customHeight="1">
      <c r="B13" t="s">
        <v>214</v>
      </c>
      <c r="D13" s="225"/>
      <c r="E13" s="225"/>
    </row>
    <row r="14" spans="2:5" ht="20.25" customHeight="1">
      <c r="B14" t="s">
        <v>215</v>
      </c>
      <c r="D14" s="225"/>
      <c r="E14" s="225"/>
    </row>
    <row r="15" spans="2:5" ht="20.25" customHeight="1">
      <c r="B15" t="s">
        <v>216</v>
      </c>
      <c r="D15" s="130"/>
      <c r="E15" s="225"/>
    </row>
    <row r="16" spans="2:5" ht="20.25" customHeight="1">
      <c r="B16" t="s">
        <v>217</v>
      </c>
      <c r="D16" s="130"/>
      <c r="E16" s="225"/>
    </row>
    <row r="17" ht="20.25" customHeight="1"/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2:E17"/>
  <sheetViews>
    <sheetView zoomScalePageLayoutView="0" workbookViewId="0" topLeftCell="A1">
      <selection activeCell="G10" sqref="G10"/>
    </sheetView>
  </sheetViews>
  <sheetFormatPr defaultColWidth="9.140625" defaultRowHeight="12.75"/>
  <cols>
    <col min="2" max="2" width="30.57421875" style="0" customWidth="1"/>
    <col min="4" max="5" width="12.7109375" style="0" customWidth="1"/>
  </cols>
  <sheetData>
    <row r="2" ht="12.75">
      <c r="B2" s="1"/>
    </row>
    <row r="4" spans="2:5" ht="12.75">
      <c r="B4" t="s">
        <v>206</v>
      </c>
      <c r="D4" s="229">
        <v>2017</v>
      </c>
      <c r="E4" s="229">
        <v>2018</v>
      </c>
    </row>
    <row r="6" spans="2:5" ht="27.75" customHeight="1">
      <c r="B6" t="s">
        <v>207</v>
      </c>
      <c r="D6" s="130"/>
      <c r="E6" s="223"/>
    </row>
    <row r="7" spans="4:5" ht="27.75" customHeight="1">
      <c r="D7" s="1"/>
      <c r="E7" s="224"/>
    </row>
    <row r="8" spans="2:5" ht="18" customHeight="1">
      <c r="B8" t="s">
        <v>208</v>
      </c>
      <c r="D8" s="225"/>
      <c r="E8" s="225"/>
    </row>
    <row r="9" spans="2:5" ht="27.75" customHeight="1">
      <c r="B9" t="s">
        <v>209</v>
      </c>
      <c r="D9" s="226"/>
      <c r="E9" s="226"/>
    </row>
    <row r="10" spans="2:5" ht="27.75" customHeight="1">
      <c r="B10" t="s">
        <v>210</v>
      </c>
      <c r="D10" s="226"/>
      <c r="E10" s="226"/>
    </row>
    <row r="11" spans="2:5" ht="27.75" customHeight="1">
      <c r="B11" t="s">
        <v>211</v>
      </c>
      <c r="D11" s="227"/>
      <c r="E11" s="228"/>
    </row>
    <row r="12" spans="2:5" ht="27.75" customHeight="1">
      <c r="B12" t="s">
        <v>212</v>
      </c>
      <c r="D12" s="227"/>
      <c r="E12" s="228"/>
    </row>
    <row r="13" spans="2:5" ht="27.75" customHeight="1">
      <c r="B13" t="s">
        <v>213</v>
      </c>
      <c r="D13" s="225"/>
      <c r="E13" s="225"/>
    </row>
    <row r="14" spans="2:5" ht="27.75" customHeight="1">
      <c r="B14" t="s">
        <v>214</v>
      </c>
      <c r="D14" s="225"/>
      <c r="E14" s="225"/>
    </row>
    <row r="15" spans="2:5" ht="27.75" customHeight="1">
      <c r="B15" t="s">
        <v>215</v>
      </c>
      <c r="D15" s="225"/>
      <c r="E15" s="225"/>
    </row>
    <row r="16" spans="2:5" ht="27.75" customHeight="1">
      <c r="B16" t="s">
        <v>216</v>
      </c>
      <c r="D16" s="130"/>
      <c r="E16" s="225"/>
    </row>
    <row r="17" spans="2:5" ht="27.75" customHeight="1">
      <c r="B17" t="s">
        <v>217</v>
      </c>
      <c r="D17" s="130"/>
      <c r="E17" s="225"/>
    </row>
    <row r="18" ht="27.75" customHeight="1"/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B2:AC109"/>
  <sheetViews>
    <sheetView tabSelected="1" zoomScale="90" zoomScaleNormal="90" zoomScalePageLayoutView="0" workbookViewId="0" topLeftCell="A1">
      <selection activeCell="Q27" sqref="Q27"/>
    </sheetView>
  </sheetViews>
  <sheetFormatPr defaultColWidth="9.140625" defaultRowHeight="12.75"/>
  <cols>
    <col min="1" max="1" width="2.7109375" style="0" customWidth="1"/>
    <col min="2" max="2" width="24.421875" style="0" customWidth="1"/>
    <col min="3" max="3" width="2.57421875" style="0" customWidth="1"/>
    <col min="4" max="5" width="12.28125" style="0" customWidth="1"/>
    <col min="6" max="6" width="7.7109375" style="0" customWidth="1"/>
    <col min="7" max="7" width="24.00390625" style="0" customWidth="1"/>
    <col min="9" max="9" width="8.8515625" style="0" customWidth="1"/>
    <col min="10" max="10" width="11.421875" style="0" customWidth="1"/>
    <col min="11" max="11" width="3.421875" style="0" customWidth="1"/>
    <col min="12" max="12" width="27.00390625" style="0" customWidth="1"/>
    <col min="13" max="13" width="2.57421875" style="0" customWidth="1"/>
    <col min="14" max="15" width="12.8515625" style="0" customWidth="1"/>
    <col min="17" max="17" width="12.00390625" style="0" customWidth="1"/>
    <col min="20" max="20" width="11.28125" style="0" customWidth="1"/>
  </cols>
  <sheetData>
    <row r="1" ht="12.75" thickBot="1"/>
    <row r="2" spans="2:15" ht="15">
      <c r="B2" s="131" t="s">
        <v>148</v>
      </c>
      <c r="C2" s="132"/>
      <c r="D2" s="132"/>
      <c r="E2" s="133"/>
      <c r="G2" s="131" t="s">
        <v>186</v>
      </c>
      <c r="H2" s="132"/>
      <c r="I2" s="244"/>
      <c r="J2" s="245"/>
      <c r="L2" s="131" t="s">
        <v>149</v>
      </c>
      <c r="M2" s="132"/>
      <c r="N2" s="132"/>
      <c r="O2" s="133"/>
    </row>
    <row r="3" spans="2:15" ht="12.75" thickBot="1">
      <c r="B3" s="251"/>
      <c r="C3" s="220"/>
      <c r="D3" s="220">
        <v>2019</v>
      </c>
      <c r="E3" s="221">
        <v>2020</v>
      </c>
      <c r="G3" s="246"/>
      <c r="H3" s="247"/>
      <c r="I3" s="247"/>
      <c r="J3" s="248">
        <f>+E3</f>
        <v>2020</v>
      </c>
      <c r="L3" s="251"/>
      <c r="M3" s="220"/>
      <c r="N3" s="220">
        <f>+D3</f>
        <v>2019</v>
      </c>
      <c r="O3" s="221">
        <f>+E3</f>
        <v>2020</v>
      </c>
    </row>
    <row r="4" spans="2:15" ht="12.75">
      <c r="B4" s="271" t="s">
        <v>15</v>
      </c>
      <c r="C4" s="259"/>
      <c r="D4" s="259"/>
      <c r="E4" s="304"/>
      <c r="G4" s="250" t="s">
        <v>328</v>
      </c>
      <c r="I4" s="6"/>
      <c r="J4" s="6"/>
      <c r="L4" s="135" t="s">
        <v>150</v>
      </c>
      <c r="M4" s="222"/>
      <c r="N4" s="222"/>
      <c r="O4" s="136"/>
    </row>
    <row r="5" spans="2:23" ht="21" customHeight="1">
      <c r="B5" s="265" t="s">
        <v>151</v>
      </c>
      <c r="C5" s="266"/>
      <c r="D5" s="266">
        <v>67500</v>
      </c>
      <c r="E5" s="267">
        <v>86100</v>
      </c>
      <c r="F5" s="235">
        <f>+E5-D5</f>
        <v>18600</v>
      </c>
      <c r="G5" s="261" t="s">
        <v>10</v>
      </c>
      <c r="H5" s="297"/>
      <c r="I5" s="260"/>
      <c r="J5" s="263">
        <f>+O36</f>
        <v>260100</v>
      </c>
      <c r="L5" s="137" t="s">
        <v>152</v>
      </c>
      <c r="M5" s="138"/>
      <c r="N5" s="138">
        <v>1200000</v>
      </c>
      <c r="O5" s="139">
        <v>1400000</v>
      </c>
      <c r="Q5" s="253"/>
      <c r="R5" s="254"/>
      <c r="S5" s="255"/>
      <c r="W5" t="s">
        <v>349</v>
      </c>
    </row>
    <row r="6" spans="2:19" ht="21" customHeight="1">
      <c r="B6" s="319" t="s">
        <v>153</v>
      </c>
      <c r="C6" s="320"/>
      <c r="D6" s="320">
        <v>67500</v>
      </c>
      <c r="E6" s="321">
        <v>87000</v>
      </c>
      <c r="G6" s="259" t="s">
        <v>187</v>
      </c>
      <c r="H6" s="259"/>
      <c r="I6" s="260"/>
      <c r="J6" s="263">
        <f>+D16-E16</f>
        <v>100000</v>
      </c>
      <c r="L6" s="137" t="s">
        <v>154</v>
      </c>
      <c r="M6" s="138"/>
      <c r="N6" s="138">
        <v>180000</v>
      </c>
      <c r="O6" s="139">
        <v>210000</v>
      </c>
      <c r="Q6" s="256" t="s">
        <v>350</v>
      </c>
      <c r="R6" s="13" t="s">
        <v>351</v>
      </c>
      <c r="S6" s="212"/>
    </row>
    <row r="7" spans="2:19" ht="21" customHeight="1">
      <c r="B7" s="319" t="s">
        <v>155</v>
      </c>
      <c r="C7" s="320"/>
      <c r="D7" s="320">
        <v>52500</v>
      </c>
      <c r="E7" s="321">
        <v>65000</v>
      </c>
      <c r="G7" s="298" t="s">
        <v>337</v>
      </c>
      <c r="H7" s="259"/>
      <c r="I7" s="260"/>
      <c r="J7" s="263">
        <f>+E34-D34</f>
        <v>4000</v>
      </c>
      <c r="L7" s="137" t="s">
        <v>156</v>
      </c>
      <c r="M7" s="138"/>
      <c r="N7" s="140">
        <v>60000</v>
      </c>
      <c r="O7" s="141">
        <v>75000</v>
      </c>
      <c r="Q7" s="256" t="s">
        <v>352</v>
      </c>
      <c r="R7" s="13" t="s">
        <v>353</v>
      </c>
      <c r="S7" s="212"/>
    </row>
    <row r="8" spans="2:29" ht="21" customHeight="1" thickBot="1">
      <c r="B8" s="319" t="s">
        <v>157</v>
      </c>
      <c r="C8" s="320"/>
      <c r="D8" s="322">
        <v>15000</v>
      </c>
      <c r="E8" s="323">
        <v>13000</v>
      </c>
      <c r="G8" s="261" t="s">
        <v>108</v>
      </c>
      <c r="H8" s="259"/>
      <c r="I8" s="260"/>
      <c r="J8" s="264">
        <f>SUM(J5:J7)</f>
        <v>364100</v>
      </c>
      <c r="L8" s="137" t="s">
        <v>0</v>
      </c>
      <c r="M8" s="142"/>
      <c r="N8" s="142">
        <v>1440000</v>
      </c>
      <c r="O8" s="143">
        <v>1685000</v>
      </c>
      <c r="Q8" s="256" t="s">
        <v>354</v>
      </c>
      <c r="R8" s="13" t="s">
        <v>353</v>
      </c>
      <c r="S8" s="212"/>
      <c r="T8" t="s">
        <v>338</v>
      </c>
      <c r="Y8" t="s">
        <v>95</v>
      </c>
      <c r="Z8">
        <v>100</v>
      </c>
      <c r="AB8" t="s">
        <v>10</v>
      </c>
      <c r="AC8">
        <v>80</v>
      </c>
    </row>
    <row r="9" spans="2:29" ht="21" customHeight="1" thickTop="1">
      <c r="B9" s="265" t="s">
        <v>21</v>
      </c>
      <c r="C9" s="262"/>
      <c r="D9" s="262">
        <v>202500</v>
      </c>
      <c r="E9" s="270">
        <v>251100</v>
      </c>
      <c r="G9" s="259"/>
      <c r="H9" s="259"/>
      <c r="I9" s="260"/>
      <c r="J9" s="84"/>
      <c r="L9" s="137"/>
      <c r="M9" s="142"/>
      <c r="N9" s="142"/>
      <c r="O9" s="143"/>
      <c r="Q9" s="256" t="s">
        <v>355</v>
      </c>
      <c r="R9" s="243" t="s">
        <v>351</v>
      </c>
      <c r="S9" s="212"/>
      <c r="Y9" t="s">
        <v>363</v>
      </c>
      <c r="Z9">
        <v>20</v>
      </c>
      <c r="AB9" t="s">
        <v>346</v>
      </c>
      <c r="AC9">
        <v>-1</v>
      </c>
    </row>
    <row r="10" spans="2:29" ht="21" customHeight="1">
      <c r="B10" s="265"/>
      <c r="C10" s="262"/>
      <c r="D10" s="262"/>
      <c r="E10" s="270"/>
      <c r="G10" s="314" t="s">
        <v>189</v>
      </c>
      <c r="H10" s="315"/>
      <c r="I10" s="316"/>
      <c r="J10" s="317"/>
      <c r="L10" s="135" t="s">
        <v>158</v>
      </c>
      <c r="M10" s="142"/>
      <c r="N10" s="142"/>
      <c r="O10" s="143"/>
      <c r="Q10" s="256" t="s">
        <v>356</v>
      </c>
      <c r="R10" s="243" t="s">
        <v>353</v>
      </c>
      <c r="S10" s="212"/>
      <c r="T10" s="252">
        <v>20</v>
      </c>
      <c r="Y10" t="s">
        <v>344</v>
      </c>
      <c r="Z10">
        <f>+Z8-Z9</f>
        <v>80</v>
      </c>
      <c r="AB10" t="s">
        <v>364</v>
      </c>
      <c r="AC10">
        <v>79</v>
      </c>
    </row>
    <row r="11" spans="2:21" ht="21" customHeight="1">
      <c r="B11" s="339" t="s">
        <v>159</v>
      </c>
      <c r="C11" s="326"/>
      <c r="D11" s="326"/>
      <c r="E11" s="330"/>
      <c r="G11" s="315" t="s">
        <v>190</v>
      </c>
      <c r="H11" s="315"/>
      <c r="I11" s="316"/>
      <c r="J11" s="318">
        <f>+D6-E6</f>
        <v>-19500</v>
      </c>
      <c r="L11" s="137" t="s">
        <v>152</v>
      </c>
      <c r="M11" s="138"/>
      <c r="N11" s="138">
        <v>330000</v>
      </c>
      <c r="O11" s="139">
        <v>405000</v>
      </c>
      <c r="Q11" s="256" t="s">
        <v>357</v>
      </c>
      <c r="R11" s="243" t="s">
        <v>351</v>
      </c>
      <c r="S11" s="212"/>
      <c r="T11" t="s">
        <v>339</v>
      </c>
      <c r="U11" s="252">
        <v>10</v>
      </c>
    </row>
    <row r="12" spans="2:29" ht="21" customHeight="1">
      <c r="B12" s="328" t="s">
        <v>160</v>
      </c>
      <c r="C12" s="329"/>
      <c r="D12" s="329">
        <v>3750000</v>
      </c>
      <c r="E12" s="330">
        <v>3750000</v>
      </c>
      <c r="G12" s="315" t="s">
        <v>191</v>
      </c>
      <c r="H12" s="315"/>
      <c r="I12" s="316"/>
      <c r="J12" s="318">
        <f>+D7-E7</f>
        <v>-12500</v>
      </c>
      <c r="L12" s="137" t="s">
        <v>154</v>
      </c>
      <c r="M12" s="138"/>
      <c r="N12" s="138">
        <v>150000</v>
      </c>
      <c r="O12" s="139">
        <v>172500</v>
      </c>
      <c r="Q12" s="257"/>
      <c r="R12" s="216"/>
      <c r="S12" s="258"/>
      <c r="T12" t="s">
        <v>340</v>
      </c>
      <c r="U12" s="252">
        <v>5</v>
      </c>
      <c r="AC12" t="s">
        <v>365</v>
      </c>
    </row>
    <row r="13" spans="2:21" ht="21" customHeight="1">
      <c r="B13" s="328" t="s">
        <v>161</v>
      </c>
      <c r="C13" s="329"/>
      <c r="D13" s="329">
        <v>675000</v>
      </c>
      <c r="E13" s="331">
        <v>800000</v>
      </c>
      <c r="G13" s="315" t="s">
        <v>192</v>
      </c>
      <c r="H13" s="315"/>
      <c r="I13" s="316"/>
      <c r="J13" s="318">
        <f>+D8-E8</f>
        <v>2000</v>
      </c>
      <c r="L13" s="137" t="s">
        <v>156</v>
      </c>
      <c r="M13" s="138"/>
      <c r="N13" s="140">
        <v>37500</v>
      </c>
      <c r="O13" s="141">
        <v>52500</v>
      </c>
      <c r="T13" t="s">
        <v>341</v>
      </c>
      <c r="U13" s="252">
        <v>5</v>
      </c>
    </row>
    <row r="14" spans="2:21" ht="21" customHeight="1">
      <c r="B14" s="328" t="s">
        <v>162</v>
      </c>
      <c r="C14" s="329"/>
      <c r="D14" s="332">
        <v>75000</v>
      </c>
      <c r="E14" s="333">
        <v>100000</v>
      </c>
      <c r="G14" s="315" t="s">
        <v>193</v>
      </c>
      <c r="H14" s="315"/>
      <c r="I14" s="316"/>
      <c r="J14" s="318">
        <f>+E26-D26</f>
        <v>12500</v>
      </c>
      <c r="L14" s="137" t="s">
        <v>163</v>
      </c>
      <c r="M14" s="142"/>
      <c r="N14" s="142">
        <v>517500</v>
      </c>
      <c r="O14" s="143">
        <v>630000</v>
      </c>
      <c r="U14" s="252">
        <f>SUM(U11:U13)</f>
        <v>20</v>
      </c>
    </row>
    <row r="15" spans="2:15" ht="21" customHeight="1">
      <c r="B15" s="328" t="s">
        <v>164</v>
      </c>
      <c r="C15" s="326"/>
      <c r="D15" s="326">
        <v>4500000</v>
      </c>
      <c r="E15" s="330">
        <v>4650000</v>
      </c>
      <c r="G15" s="315" t="s">
        <v>194</v>
      </c>
      <c r="H15" s="315"/>
      <c r="I15" s="316"/>
      <c r="J15" s="318">
        <f>+E27-D27</f>
        <v>-3000</v>
      </c>
      <c r="L15" s="137"/>
      <c r="M15" s="142"/>
      <c r="N15" s="142"/>
      <c r="O15" s="143"/>
    </row>
    <row r="16" spans="2:21" ht="21" customHeight="1">
      <c r="B16" s="334" t="s">
        <v>165</v>
      </c>
      <c r="C16" s="335"/>
      <c r="D16" s="336">
        <v>-450000</v>
      </c>
      <c r="E16" s="337">
        <v>-550000</v>
      </c>
      <c r="G16" s="315" t="s">
        <v>195</v>
      </c>
      <c r="H16" s="315"/>
      <c r="I16" s="316"/>
      <c r="J16" s="318">
        <f>+E28-D28</f>
        <v>-5000</v>
      </c>
      <c r="L16" s="137" t="s">
        <v>2</v>
      </c>
      <c r="M16" s="142"/>
      <c r="N16" s="142">
        <v>922500</v>
      </c>
      <c r="O16" s="143">
        <v>1055000</v>
      </c>
      <c r="T16" s="236" t="s">
        <v>342</v>
      </c>
      <c r="U16" s="252">
        <v>100</v>
      </c>
    </row>
    <row r="17" spans="2:17" ht="21" customHeight="1">
      <c r="B17" s="328" t="s">
        <v>166</v>
      </c>
      <c r="C17" s="326"/>
      <c r="D17" s="326">
        <v>4050000</v>
      </c>
      <c r="E17" s="330">
        <v>4100000</v>
      </c>
      <c r="G17" s="314" t="s">
        <v>196</v>
      </c>
      <c r="H17" s="315"/>
      <c r="I17" s="316"/>
      <c r="J17" s="318">
        <f>SUM(J11:J16)</f>
        <v>-25500</v>
      </c>
      <c r="L17" s="137"/>
      <c r="M17" s="142"/>
      <c r="N17" s="142"/>
      <c r="O17" s="143"/>
      <c r="Q17" t="s">
        <v>362</v>
      </c>
    </row>
    <row r="18" spans="2:24" ht="21" customHeight="1">
      <c r="B18" s="328"/>
      <c r="C18" s="326"/>
      <c r="D18" s="326"/>
      <c r="E18" s="330"/>
      <c r="G18" s="259"/>
      <c r="H18" s="259"/>
      <c r="I18" s="260"/>
      <c r="J18" s="84"/>
      <c r="L18" s="135" t="s">
        <v>167</v>
      </c>
      <c r="M18" s="142"/>
      <c r="N18" s="142"/>
      <c r="O18" s="143"/>
      <c r="Q18" t="s">
        <v>99</v>
      </c>
      <c r="T18" t="s">
        <v>95</v>
      </c>
      <c r="U18" s="252">
        <v>100</v>
      </c>
      <c r="W18" t="s">
        <v>106</v>
      </c>
      <c r="X18">
        <v>80</v>
      </c>
    </row>
    <row r="19" spans="2:27" ht="21" customHeight="1" thickBot="1">
      <c r="B19" s="328" t="s">
        <v>168</v>
      </c>
      <c r="C19" s="329"/>
      <c r="D19" s="329">
        <v>300000</v>
      </c>
      <c r="E19" s="331">
        <v>400000</v>
      </c>
      <c r="G19" s="259" t="s">
        <v>58</v>
      </c>
      <c r="H19" s="259"/>
      <c r="I19" s="260"/>
      <c r="J19" s="264">
        <f>+J8+J17</f>
        <v>338600</v>
      </c>
      <c r="L19" s="137" t="s">
        <v>169</v>
      </c>
      <c r="M19" s="138"/>
      <c r="N19" s="138">
        <v>217500</v>
      </c>
      <c r="O19" s="139">
        <v>247500</v>
      </c>
      <c r="T19" t="s">
        <v>343</v>
      </c>
      <c r="U19" s="252">
        <f>+U14</f>
        <v>20</v>
      </c>
      <c r="W19" t="s">
        <v>346</v>
      </c>
      <c r="X19">
        <v>-1</v>
      </c>
      <c r="Y19" t="s">
        <v>347</v>
      </c>
      <c r="AA19" t="s">
        <v>348</v>
      </c>
    </row>
    <row r="20" spans="2:21" ht="21" customHeight="1" thickTop="1">
      <c r="B20" s="328"/>
      <c r="C20" s="326"/>
      <c r="D20" s="326"/>
      <c r="E20" s="330"/>
      <c r="G20" s="259"/>
      <c r="H20" s="259"/>
      <c r="I20" s="260"/>
      <c r="J20" s="260"/>
      <c r="L20" s="137" t="s">
        <v>170</v>
      </c>
      <c r="M20" s="138"/>
      <c r="N20" s="138">
        <v>112500</v>
      </c>
      <c r="O20" s="139">
        <v>120000</v>
      </c>
      <c r="T20" t="s">
        <v>344</v>
      </c>
      <c r="U20" s="252">
        <f>+U18-U19</f>
        <v>80</v>
      </c>
    </row>
    <row r="21" spans="2:24" ht="21" customHeight="1" thickBot="1">
      <c r="B21" s="265" t="s">
        <v>31</v>
      </c>
      <c r="C21" s="262"/>
      <c r="D21" s="273">
        <v>4552500</v>
      </c>
      <c r="E21" s="274">
        <v>4751100</v>
      </c>
      <c r="G21" s="324" t="s">
        <v>59</v>
      </c>
      <c r="H21" s="325"/>
      <c r="I21" s="326"/>
      <c r="J21" s="326"/>
      <c r="L21" s="137" t="s">
        <v>171</v>
      </c>
      <c r="M21" s="138"/>
      <c r="N21" s="140">
        <v>15000</v>
      </c>
      <c r="O21" s="141">
        <v>18000</v>
      </c>
      <c r="W21" t="s">
        <v>345</v>
      </c>
      <c r="X21">
        <v>79</v>
      </c>
    </row>
    <row r="22" spans="2:21" ht="21" customHeight="1" thickTop="1">
      <c r="B22" s="265"/>
      <c r="C22" s="262"/>
      <c r="D22" s="262"/>
      <c r="E22" s="270"/>
      <c r="G22" s="325" t="s">
        <v>197</v>
      </c>
      <c r="H22" s="325"/>
      <c r="I22" s="326"/>
      <c r="J22" s="327">
        <f>+D15-E15</f>
        <v>-150000</v>
      </c>
      <c r="L22" s="137" t="s">
        <v>3</v>
      </c>
      <c r="M22" s="142"/>
      <c r="N22" s="142">
        <v>345000</v>
      </c>
      <c r="O22" s="143">
        <v>385500</v>
      </c>
      <c r="U22" s="252">
        <v>79</v>
      </c>
    </row>
    <row r="23" spans="2:15" ht="21" customHeight="1">
      <c r="B23" s="271" t="s">
        <v>172</v>
      </c>
      <c r="C23" s="262"/>
      <c r="D23" s="262"/>
      <c r="E23" s="270"/>
      <c r="G23" s="325" t="s">
        <v>198</v>
      </c>
      <c r="H23" s="325"/>
      <c r="I23" s="326"/>
      <c r="J23" s="327">
        <f>+D19-E19</f>
        <v>-100000</v>
      </c>
      <c r="L23" s="137"/>
      <c r="M23" s="142"/>
      <c r="N23" s="147"/>
      <c r="O23" s="144"/>
    </row>
    <row r="24" spans="2:15" ht="21" customHeight="1">
      <c r="B24" s="265"/>
      <c r="C24" s="262"/>
      <c r="D24" s="262"/>
      <c r="E24" s="270"/>
      <c r="G24" s="324" t="s">
        <v>199</v>
      </c>
      <c r="H24" s="325"/>
      <c r="I24" s="326"/>
      <c r="J24" s="327">
        <f>SUM(J22:J23)</f>
        <v>-250000</v>
      </c>
      <c r="L24" s="135" t="s">
        <v>109</v>
      </c>
      <c r="M24" s="142"/>
      <c r="N24" s="147">
        <v>577500</v>
      </c>
      <c r="O24" s="144">
        <v>669500</v>
      </c>
    </row>
    <row r="25" spans="2:15" ht="21" customHeight="1">
      <c r="B25" s="271" t="s">
        <v>33</v>
      </c>
      <c r="C25" s="262"/>
      <c r="D25" s="262"/>
      <c r="E25" s="270"/>
      <c r="G25" s="259"/>
      <c r="H25" s="259"/>
      <c r="I25" s="260"/>
      <c r="J25" s="84"/>
      <c r="L25" s="137"/>
      <c r="M25" s="142"/>
      <c r="N25" s="142"/>
      <c r="O25" s="143"/>
    </row>
    <row r="26" spans="2:15" ht="21" customHeight="1" thickBot="1">
      <c r="B26" s="319" t="s">
        <v>173</v>
      </c>
      <c r="C26" s="320"/>
      <c r="D26" s="320">
        <v>52500</v>
      </c>
      <c r="E26" s="321">
        <v>65000</v>
      </c>
      <c r="G26" s="259" t="s">
        <v>200</v>
      </c>
      <c r="H26" s="259"/>
      <c r="I26" s="260"/>
      <c r="J26" s="264">
        <f>+J19+J24</f>
        <v>88600</v>
      </c>
      <c r="L26" s="135" t="s">
        <v>51</v>
      </c>
      <c r="M26" s="138"/>
      <c r="N26" s="138">
        <v>90000</v>
      </c>
      <c r="O26" s="249">
        <v>100000</v>
      </c>
    </row>
    <row r="27" spans="2:15" ht="21" customHeight="1" thickTop="1">
      <c r="B27" s="319" t="s">
        <v>174</v>
      </c>
      <c r="C27" s="320"/>
      <c r="D27" s="320">
        <v>18000</v>
      </c>
      <c r="E27" s="321">
        <v>15000</v>
      </c>
      <c r="G27" s="259"/>
      <c r="H27" s="259"/>
      <c r="I27" s="260"/>
      <c r="J27" s="84"/>
      <c r="L27" s="296"/>
      <c r="M27" s="142"/>
      <c r="N27" s="142"/>
      <c r="O27" s="143"/>
    </row>
    <row r="28" spans="2:15" ht="21" customHeight="1">
      <c r="B28" s="319" t="s">
        <v>175</v>
      </c>
      <c r="C28" s="320"/>
      <c r="D28" s="320">
        <v>15000</v>
      </c>
      <c r="E28" s="321">
        <v>10000</v>
      </c>
      <c r="G28" s="353" t="s">
        <v>201</v>
      </c>
      <c r="H28" s="354"/>
      <c r="I28" s="344"/>
      <c r="J28" s="355"/>
      <c r="L28" s="135" t="s">
        <v>113</v>
      </c>
      <c r="M28" s="142"/>
      <c r="N28" s="142">
        <v>487500</v>
      </c>
      <c r="O28" s="143">
        <f>+O24-O26</f>
        <v>569500</v>
      </c>
    </row>
    <row r="29" spans="2:21" ht="21" customHeight="1">
      <c r="B29" s="340" t="s">
        <v>176</v>
      </c>
      <c r="C29" s="341"/>
      <c r="D29" s="342">
        <v>30000</v>
      </c>
      <c r="E29" s="343">
        <v>30000</v>
      </c>
      <c r="G29" s="354" t="s">
        <v>202</v>
      </c>
      <c r="H29" s="354"/>
      <c r="I29" s="344"/>
      <c r="J29" s="356">
        <f>+E29-D29</f>
        <v>0</v>
      </c>
      <c r="L29" s="137"/>
      <c r="M29" s="142"/>
      <c r="N29" s="142"/>
      <c r="O29" s="143"/>
      <c r="T29" s="14" t="s">
        <v>329</v>
      </c>
      <c r="U29" s="14" t="s">
        <v>330</v>
      </c>
    </row>
    <row r="30" spans="2:21" ht="21" customHeight="1">
      <c r="B30" s="340" t="s">
        <v>38</v>
      </c>
      <c r="C30" s="344"/>
      <c r="D30" s="344">
        <v>115500</v>
      </c>
      <c r="E30" s="345">
        <v>120000</v>
      </c>
      <c r="G30" s="354" t="s">
        <v>203</v>
      </c>
      <c r="H30" s="354"/>
      <c r="I30" s="344"/>
      <c r="J30" s="356">
        <f>+E32-D32</f>
        <v>-100000</v>
      </c>
      <c r="L30" s="135" t="s">
        <v>5</v>
      </c>
      <c r="M30" s="142"/>
      <c r="N30" s="142">
        <v>144000</v>
      </c>
      <c r="O30" s="249">
        <v>136000</v>
      </c>
      <c r="T30" s="14" t="s">
        <v>331</v>
      </c>
      <c r="U30" s="14" t="s">
        <v>332</v>
      </c>
    </row>
    <row r="31" spans="2:21" ht="21" customHeight="1">
      <c r="B31" s="340"/>
      <c r="C31" s="344"/>
      <c r="D31" s="344"/>
      <c r="E31" s="345"/>
      <c r="G31" s="354" t="s">
        <v>204</v>
      </c>
      <c r="H31" s="354"/>
      <c r="I31" s="344"/>
      <c r="J31" s="356">
        <f>+E40-D40</f>
        <v>30000</v>
      </c>
      <c r="L31" s="137"/>
      <c r="M31" s="142"/>
      <c r="N31" s="147"/>
      <c r="O31" s="144"/>
      <c r="T31" s="14" t="s">
        <v>333</v>
      </c>
      <c r="U31" s="14" t="s">
        <v>332</v>
      </c>
    </row>
    <row r="32" spans="2:21" ht="21" customHeight="1">
      <c r="B32" s="340" t="s">
        <v>177</v>
      </c>
      <c r="C32" s="341"/>
      <c r="D32" s="341">
        <v>1800000</v>
      </c>
      <c r="E32" s="346">
        <v>1700000</v>
      </c>
      <c r="G32" s="354" t="s">
        <v>205</v>
      </c>
      <c r="H32" s="354"/>
      <c r="I32" s="344"/>
      <c r="J32" s="356">
        <f>SUM(J29:J31)</f>
        <v>-70000</v>
      </c>
      <c r="L32" s="137" t="s">
        <v>8</v>
      </c>
      <c r="M32" s="142"/>
      <c r="N32" s="142">
        <v>343500</v>
      </c>
      <c r="O32" s="143">
        <f>+O28-O30</f>
        <v>433500</v>
      </c>
      <c r="T32" s="14" t="s">
        <v>334</v>
      </c>
      <c r="U32" s="14" t="s">
        <v>330</v>
      </c>
    </row>
    <row r="33" spans="2:21" ht="21" customHeight="1">
      <c r="B33" s="340"/>
      <c r="C33" s="344"/>
      <c r="D33" s="344"/>
      <c r="E33" s="345"/>
      <c r="G33" s="259"/>
      <c r="H33" s="259"/>
      <c r="I33" s="260"/>
      <c r="J33" s="84"/>
      <c r="L33" s="137"/>
      <c r="M33" s="142"/>
      <c r="N33" s="142"/>
      <c r="O33" s="143"/>
      <c r="T33" s="14" t="s">
        <v>335</v>
      </c>
      <c r="U33" s="14" t="s">
        <v>332</v>
      </c>
    </row>
    <row r="34" spans="2:21" ht="21" customHeight="1" thickBot="1">
      <c r="B34" s="347" t="s">
        <v>178</v>
      </c>
      <c r="C34" s="348"/>
      <c r="D34" s="348">
        <v>18000</v>
      </c>
      <c r="E34" s="349">
        <v>22000</v>
      </c>
      <c r="F34" s="235"/>
      <c r="G34" s="261" t="s">
        <v>71</v>
      </c>
      <c r="H34" s="259"/>
      <c r="I34" s="260"/>
      <c r="J34" s="264">
        <f>+J26+J32</f>
        <v>18600</v>
      </c>
      <c r="L34" s="135" t="s">
        <v>117</v>
      </c>
      <c r="M34" s="148"/>
      <c r="N34" s="142">
        <v>137400</v>
      </c>
      <c r="O34" s="249">
        <f>+O32*0.4</f>
        <v>173400</v>
      </c>
      <c r="P34" s="235">
        <f>+O34-4000</f>
        <v>169400</v>
      </c>
      <c r="Q34" t="s">
        <v>366</v>
      </c>
      <c r="T34" s="14" t="s">
        <v>336</v>
      </c>
      <c r="U34" s="14" t="s">
        <v>330</v>
      </c>
    </row>
    <row r="35" spans="2:15" ht="21" customHeight="1" thickTop="1">
      <c r="B35" s="340"/>
      <c r="C35" s="344"/>
      <c r="D35" s="350"/>
      <c r="E35" s="351"/>
      <c r="G35" s="259"/>
      <c r="H35" s="259"/>
      <c r="I35" s="260"/>
      <c r="J35" s="84"/>
      <c r="L35" s="137"/>
      <c r="M35" s="142"/>
      <c r="N35" s="142"/>
      <c r="O35" s="143"/>
    </row>
    <row r="36" spans="2:15" ht="21" customHeight="1" thickBot="1">
      <c r="B36" s="340" t="s">
        <v>179</v>
      </c>
      <c r="C36" s="344"/>
      <c r="D36" s="344">
        <v>1933500</v>
      </c>
      <c r="E36" s="345">
        <v>1842000</v>
      </c>
      <c r="G36" s="259" t="s">
        <v>74</v>
      </c>
      <c r="H36" s="259"/>
      <c r="I36" s="260"/>
      <c r="J36" s="263">
        <f>+D5</f>
        <v>67500</v>
      </c>
      <c r="L36" s="137" t="s">
        <v>10</v>
      </c>
      <c r="M36" s="142"/>
      <c r="N36" s="145">
        <v>206100</v>
      </c>
      <c r="O36" s="146">
        <f>+O32-O34</f>
        <v>260100</v>
      </c>
    </row>
    <row r="37" spans="2:15" ht="21" customHeight="1" thickTop="1">
      <c r="B37" s="340"/>
      <c r="C37" s="344"/>
      <c r="D37" s="344"/>
      <c r="E37" s="345"/>
      <c r="G37" s="259"/>
      <c r="H37" s="259"/>
      <c r="I37" s="260"/>
      <c r="J37" s="84"/>
      <c r="L37" s="137"/>
      <c r="M37" s="222"/>
      <c r="N37" s="222"/>
      <c r="O37" s="136"/>
    </row>
    <row r="38" spans="2:15" ht="21" customHeight="1" thickBot="1">
      <c r="B38" s="352" t="s">
        <v>180</v>
      </c>
      <c r="C38" s="344"/>
      <c r="D38" s="344"/>
      <c r="E38" s="345"/>
      <c r="G38" s="259" t="s">
        <v>75</v>
      </c>
      <c r="H38" s="259"/>
      <c r="I38" s="260"/>
      <c r="J38" s="264">
        <f>+J36+J34</f>
        <v>86100</v>
      </c>
      <c r="L38" s="137"/>
      <c r="M38" s="222"/>
      <c r="N38" s="222"/>
      <c r="O38" s="136"/>
    </row>
    <row r="39" spans="2:15" ht="12.75" thickTop="1">
      <c r="B39" s="340" t="s">
        <v>181</v>
      </c>
      <c r="C39" s="341"/>
      <c r="D39" s="341">
        <v>1500000</v>
      </c>
      <c r="E39" s="346">
        <v>1500000</v>
      </c>
      <c r="G39" s="259"/>
      <c r="H39" s="259"/>
      <c r="I39" s="259"/>
      <c r="J39" s="259"/>
      <c r="L39" s="137"/>
      <c r="M39" s="222"/>
      <c r="N39" s="222"/>
      <c r="O39" s="136"/>
    </row>
    <row r="40" spans="2:15" ht="12.75">
      <c r="B40" s="340" t="s">
        <v>182</v>
      </c>
      <c r="C40" s="341"/>
      <c r="D40" s="341">
        <v>0</v>
      </c>
      <c r="E40" s="346">
        <v>30000</v>
      </c>
      <c r="G40" s="259"/>
      <c r="H40" s="259"/>
      <c r="I40" s="259"/>
      <c r="J40" s="259"/>
      <c r="L40" s="137"/>
      <c r="M40" s="222"/>
      <c r="N40" s="222"/>
      <c r="O40" s="136"/>
    </row>
    <row r="41" spans="2:15" ht="12.75">
      <c r="B41" s="265" t="s">
        <v>183</v>
      </c>
      <c r="C41" s="262"/>
      <c r="D41" s="275">
        <v>1119000</v>
      </c>
      <c r="E41" s="272">
        <v>1379100</v>
      </c>
      <c r="F41" s="235"/>
      <c r="G41" s="297">
        <f>+E41-D41</f>
        <v>260100</v>
      </c>
      <c r="H41" s="259"/>
      <c r="I41" s="259"/>
      <c r="J41" s="259"/>
      <c r="L41" s="137"/>
      <c r="M41" s="222"/>
      <c r="N41" s="222"/>
      <c r="O41" s="136"/>
    </row>
    <row r="42" spans="2:15" ht="12.75">
      <c r="B42" s="265" t="s">
        <v>184</v>
      </c>
      <c r="C42" s="262"/>
      <c r="D42" s="262">
        <v>2619000</v>
      </c>
      <c r="E42" s="270">
        <v>2909100</v>
      </c>
      <c r="G42" s="259"/>
      <c r="H42" s="259"/>
      <c r="I42" s="259"/>
      <c r="J42" s="259"/>
      <c r="L42" s="137"/>
      <c r="M42" s="222"/>
      <c r="N42" s="222"/>
      <c r="O42" s="136"/>
    </row>
    <row r="43" spans="2:15" ht="12.75">
      <c r="B43" s="265"/>
      <c r="C43" s="262"/>
      <c r="D43" s="262"/>
      <c r="E43" s="270"/>
      <c r="G43" s="259"/>
      <c r="H43" s="259"/>
      <c r="I43" s="259"/>
      <c r="J43" s="259"/>
      <c r="L43" s="137"/>
      <c r="M43" s="222"/>
      <c r="N43" s="222"/>
      <c r="O43" s="136"/>
    </row>
    <row r="44" spans="2:15" ht="12.75" thickBot="1">
      <c r="B44" s="265" t="s">
        <v>185</v>
      </c>
      <c r="C44" s="260"/>
      <c r="D44" s="299">
        <v>4552500</v>
      </c>
      <c r="E44" s="300">
        <v>4751100</v>
      </c>
      <c r="G44" s="259"/>
      <c r="H44" s="259"/>
      <c r="I44" s="259"/>
      <c r="J44" s="259"/>
      <c r="L44" s="137"/>
      <c r="M44" s="222"/>
      <c r="N44" s="222"/>
      <c r="O44" s="136"/>
    </row>
    <row r="45" spans="2:15" ht="12.75" thickBot="1" thickTop="1">
      <c r="B45" s="301"/>
      <c r="C45" s="302"/>
      <c r="D45" s="302"/>
      <c r="E45" s="303"/>
      <c r="L45" s="149"/>
      <c r="M45" s="152"/>
      <c r="N45" s="152"/>
      <c r="O45" s="153"/>
    </row>
    <row r="48" ht="12.75" thickBot="1"/>
    <row r="49" spans="2:15" ht="15">
      <c r="B49" s="131" t="s">
        <v>148</v>
      </c>
      <c r="C49" s="132"/>
      <c r="D49" s="132"/>
      <c r="E49" s="133"/>
      <c r="G49" s="131" t="s">
        <v>206</v>
      </c>
      <c r="H49" s="132"/>
      <c r="I49" s="244"/>
      <c r="J49" s="245"/>
      <c r="L49" s="131" t="s">
        <v>149</v>
      </c>
      <c r="M49" s="132"/>
      <c r="N49" s="132"/>
      <c r="O49" s="133"/>
    </row>
    <row r="50" spans="2:15" ht="12.75" thickBot="1">
      <c r="B50" s="251"/>
      <c r="C50" s="220"/>
      <c r="D50" s="220">
        <f>+D3</f>
        <v>2019</v>
      </c>
      <c r="E50" s="221">
        <f>+E3</f>
        <v>2020</v>
      </c>
      <c r="G50" s="246"/>
      <c r="H50" s="247"/>
      <c r="I50" s="311">
        <f>+D50</f>
        <v>2019</v>
      </c>
      <c r="J50" s="312">
        <f>+E50</f>
        <v>2020</v>
      </c>
      <c r="L50" s="251"/>
      <c r="M50" s="220"/>
      <c r="N50" s="220">
        <f>+D50</f>
        <v>2019</v>
      </c>
      <c r="O50" s="221">
        <f>+E50</f>
        <v>2020</v>
      </c>
    </row>
    <row r="51" spans="2:15" ht="12.75">
      <c r="B51" s="271" t="s">
        <v>15</v>
      </c>
      <c r="C51" s="259"/>
      <c r="D51" s="259"/>
      <c r="E51" s="304"/>
      <c r="G51" s="80" t="s">
        <v>243</v>
      </c>
      <c r="L51" s="135" t="s">
        <v>150</v>
      </c>
      <c r="M51" s="222"/>
      <c r="N51" s="222"/>
      <c r="O51" s="136"/>
    </row>
    <row r="52" spans="2:23" ht="21" customHeight="1">
      <c r="B52" s="265" t="s">
        <v>151</v>
      </c>
      <c r="C52" s="266"/>
      <c r="D52" s="266">
        <v>67500</v>
      </c>
      <c r="E52" s="267">
        <v>86100</v>
      </c>
      <c r="G52" s="305" t="s">
        <v>79</v>
      </c>
      <c r="H52" s="338"/>
      <c r="J52" s="8">
        <f>O55/N55-1</f>
        <v>0.17013888888888884</v>
      </c>
      <c r="L52" s="137" t="s">
        <v>152</v>
      </c>
      <c r="M52" s="138"/>
      <c r="N52" s="138">
        <v>1200000</v>
      </c>
      <c r="O52" s="139">
        <v>1400000</v>
      </c>
      <c r="Q52" s="253"/>
      <c r="R52" s="254"/>
      <c r="S52" s="255"/>
      <c r="W52" t="s">
        <v>349</v>
      </c>
    </row>
    <row r="53" spans="2:19" ht="21" customHeight="1">
      <c r="B53" s="265" t="s">
        <v>153</v>
      </c>
      <c r="C53" s="266"/>
      <c r="D53" s="266">
        <v>67500</v>
      </c>
      <c r="E53" s="267">
        <v>87000</v>
      </c>
      <c r="G53" s="305"/>
      <c r="H53" s="338"/>
      <c r="L53" s="137" t="s">
        <v>154</v>
      </c>
      <c r="M53" s="138"/>
      <c r="N53" s="138">
        <v>180000</v>
      </c>
      <c r="O53" s="139">
        <v>210000</v>
      </c>
      <c r="Q53" s="256" t="s">
        <v>350</v>
      </c>
      <c r="R53" s="13" t="s">
        <v>351</v>
      </c>
      <c r="S53" s="212"/>
    </row>
    <row r="54" spans="2:19" ht="21" customHeight="1">
      <c r="B54" s="265" t="s">
        <v>155</v>
      </c>
      <c r="C54" s="266"/>
      <c r="D54" s="266">
        <v>52500</v>
      </c>
      <c r="E54" s="267">
        <v>65000</v>
      </c>
      <c r="G54" s="306" t="s">
        <v>245</v>
      </c>
      <c r="H54" s="306"/>
      <c r="L54" s="137" t="s">
        <v>156</v>
      </c>
      <c r="M54" s="138"/>
      <c r="N54" s="140">
        <v>60000</v>
      </c>
      <c r="O54" s="141">
        <v>75000</v>
      </c>
      <c r="Q54" s="256" t="s">
        <v>352</v>
      </c>
      <c r="R54" s="13" t="s">
        <v>353</v>
      </c>
      <c r="S54" s="212"/>
    </row>
    <row r="55" spans="2:29" ht="21" customHeight="1">
      <c r="B55" s="265" t="s">
        <v>157</v>
      </c>
      <c r="C55" s="266"/>
      <c r="D55" s="268">
        <v>15000</v>
      </c>
      <c r="E55" s="269">
        <v>13000</v>
      </c>
      <c r="G55" s="305" t="s">
        <v>246</v>
      </c>
      <c r="H55" s="338"/>
      <c r="I55" s="313">
        <f>+D56/D77</f>
        <v>1.7532467532467533</v>
      </c>
      <c r="J55" s="313">
        <f>+E56/E77</f>
        <v>2.0925</v>
      </c>
      <c r="L55" s="137" t="s">
        <v>0</v>
      </c>
      <c r="M55" s="142"/>
      <c r="N55" s="142">
        <v>1440000</v>
      </c>
      <c r="O55" s="143">
        <v>1685000</v>
      </c>
      <c r="Q55" s="256" t="s">
        <v>354</v>
      </c>
      <c r="R55" s="13" t="s">
        <v>353</v>
      </c>
      <c r="S55" s="212"/>
      <c r="T55" t="s">
        <v>338</v>
      </c>
      <c r="Y55" t="s">
        <v>95</v>
      </c>
      <c r="Z55">
        <v>100</v>
      </c>
      <c r="AB55" t="s">
        <v>10</v>
      </c>
      <c r="AC55">
        <v>80</v>
      </c>
    </row>
    <row r="56" spans="2:29" ht="21" customHeight="1">
      <c r="B56" s="265" t="s">
        <v>21</v>
      </c>
      <c r="C56" s="262"/>
      <c r="D56" s="262">
        <v>202500</v>
      </c>
      <c r="E56" s="270">
        <v>251100</v>
      </c>
      <c r="G56" s="305" t="s">
        <v>247</v>
      </c>
      <c r="H56" s="338"/>
      <c r="I56" s="313">
        <f>+(D52+D53)/D77</f>
        <v>1.1688311688311688</v>
      </c>
      <c r="J56" s="313">
        <f>+(E53+E52)/E77</f>
        <v>1.4425</v>
      </c>
      <c r="L56" s="137"/>
      <c r="M56" s="142"/>
      <c r="N56" s="142"/>
      <c r="O56" s="143"/>
      <c r="Q56" s="256" t="s">
        <v>355</v>
      </c>
      <c r="R56" s="243" t="s">
        <v>351</v>
      </c>
      <c r="S56" s="212"/>
      <c r="Y56" t="s">
        <v>363</v>
      </c>
      <c r="Z56">
        <v>20</v>
      </c>
      <c r="AB56" t="s">
        <v>346</v>
      </c>
      <c r="AC56">
        <v>-1</v>
      </c>
    </row>
    <row r="57" spans="2:29" ht="21" customHeight="1">
      <c r="B57" s="265"/>
      <c r="C57" s="262"/>
      <c r="D57" s="262"/>
      <c r="E57" s="270"/>
      <c r="G57" s="305" t="s">
        <v>248</v>
      </c>
      <c r="H57" s="338"/>
      <c r="I57" s="313">
        <f>+D52/D77</f>
        <v>0.5844155844155844</v>
      </c>
      <c r="J57" s="313">
        <f>+E52/E77</f>
        <v>0.7175</v>
      </c>
      <c r="L57" s="135" t="s">
        <v>158</v>
      </c>
      <c r="M57" s="142"/>
      <c r="N57" s="142"/>
      <c r="O57" s="143"/>
      <c r="Q57" s="256" t="s">
        <v>356</v>
      </c>
      <c r="R57" s="243" t="s">
        <v>353</v>
      </c>
      <c r="S57" s="212"/>
      <c r="T57" s="252">
        <v>20</v>
      </c>
      <c r="Y57" t="s">
        <v>344</v>
      </c>
      <c r="Z57">
        <f>+Z55-Z56</f>
        <v>80</v>
      </c>
      <c r="AB57" t="s">
        <v>364</v>
      </c>
      <c r="AC57">
        <v>79</v>
      </c>
    </row>
    <row r="58" spans="2:21" ht="21" customHeight="1">
      <c r="B58" s="271" t="s">
        <v>159</v>
      </c>
      <c r="C58" s="262"/>
      <c r="D58" s="262"/>
      <c r="E58" s="270"/>
      <c r="F58" s="14"/>
      <c r="G58" s="305" t="s">
        <v>249</v>
      </c>
      <c r="H58" s="338"/>
      <c r="I58" s="313"/>
      <c r="J58" s="313">
        <f>+O55/AVERAGE(D53:E53)</f>
        <v>21.812297734627833</v>
      </c>
      <c r="L58" s="137" t="s">
        <v>152</v>
      </c>
      <c r="M58" s="138"/>
      <c r="N58" s="138">
        <v>330000</v>
      </c>
      <c r="O58" s="139">
        <v>405000</v>
      </c>
      <c r="Q58" s="256" t="s">
        <v>357</v>
      </c>
      <c r="R58" s="243" t="s">
        <v>351</v>
      </c>
      <c r="S58" s="212"/>
      <c r="T58" t="s">
        <v>339</v>
      </c>
      <c r="U58" s="252">
        <v>10</v>
      </c>
    </row>
    <row r="59" spans="2:29" ht="21" customHeight="1">
      <c r="B59" s="265" t="s">
        <v>160</v>
      </c>
      <c r="C59" s="266"/>
      <c r="D59" s="266">
        <v>3750000</v>
      </c>
      <c r="E59" s="270">
        <v>3750000</v>
      </c>
      <c r="G59" s="305" t="s">
        <v>212</v>
      </c>
      <c r="H59" s="338"/>
      <c r="I59" s="14"/>
      <c r="J59" s="310">
        <f>365/J58</f>
        <v>16.733679525222552</v>
      </c>
      <c r="L59" s="137" t="s">
        <v>154</v>
      </c>
      <c r="M59" s="138"/>
      <c r="N59" s="138">
        <v>150000</v>
      </c>
      <c r="O59" s="139">
        <v>172500</v>
      </c>
      <c r="Q59" s="257"/>
      <c r="R59" s="216"/>
      <c r="S59" s="258"/>
      <c r="T59" t="s">
        <v>340</v>
      </c>
      <c r="U59" s="252">
        <v>5</v>
      </c>
      <c r="AC59" t="s">
        <v>365</v>
      </c>
    </row>
    <row r="60" spans="2:21" ht="21" customHeight="1">
      <c r="B60" s="265" t="s">
        <v>161</v>
      </c>
      <c r="C60" s="266"/>
      <c r="D60" s="266">
        <v>675000</v>
      </c>
      <c r="E60" s="267">
        <v>800000</v>
      </c>
      <c r="G60" s="305"/>
      <c r="L60" s="137" t="s">
        <v>156</v>
      </c>
      <c r="M60" s="138"/>
      <c r="N60" s="140">
        <v>37500</v>
      </c>
      <c r="O60" s="141">
        <v>52500</v>
      </c>
      <c r="T60" t="s">
        <v>341</v>
      </c>
      <c r="U60" s="252">
        <v>5</v>
      </c>
    </row>
    <row r="61" spans="2:21" ht="21" customHeight="1">
      <c r="B61" s="265" t="s">
        <v>162</v>
      </c>
      <c r="C61" s="266"/>
      <c r="D61" s="268">
        <v>75000</v>
      </c>
      <c r="E61" s="269">
        <v>100000</v>
      </c>
      <c r="G61" s="306" t="s">
        <v>250</v>
      </c>
      <c r="H61" s="14"/>
      <c r="L61" s="137" t="s">
        <v>163</v>
      </c>
      <c r="M61" s="142"/>
      <c r="N61" s="142">
        <v>517500</v>
      </c>
      <c r="O61" s="143">
        <v>630000</v>
      </c>
      <c r="U61" s="252">
        <f>SUM(U58:U60)</f>
        <v>20</v>
      </c>
    </row>
    <row r="62" spans="2:15" ht="21" customHeight="1">
      <c r="B62" s="265" t="s">
        <v>164</v>
      </c>
      <c r="C62" s="262"/>
      <c r="D62" s="262">
        <v>4500000</v>
      </c>
      <c r="E62" s="270">
        <v>4650000</v>
      </c>
      <c r="G62" s="305"/>
      <c r="I62" s="8"/>
      <c r="J62" s="8"/>
      <c r="L62" s="137"/>
      <c r="M62" s="142"/>
      <c r="N62" s="142"/>
      <c r="O62" s="143"/>
    </row>
    <row r="63" spans="2:21" ht="21" customHeight="1">
      <c r="B63" s="291" t="s">
        <v>165</v>
      </c>
      <c r="C63" s="292"/>
      <c r="D63" s="293">
        <v>-450000</v>
      </c>
      <c r="E63" s="294">
        <v>-550000</v>
      </c>
      <c r="G63" s="305" t="s">
        <v>367</v>
      </c>
      <c r="I63" s="8">
        <f>+(D76+D79)/(D76+D79+D89)</f>
        <v>0.41132838840188807</v>
      </c>
      <c r="J63" s="8">
        <f>+(E79+E76)/(E76+E79+E89)</f>
        <v>0.37291716065616176</v>
      </c>
      <c r="L63" s="137" t="s">
        <v>2</v>
      </c>
      <c r="M63" s="142"/>
      <c r="N63" s="142">
        <v>922500</v>
      </c>
      <c r="O63" s="143">
        <v>1055000</v>
      </c>
      <c r="T63" s="236" t="s">
        <v>342</v>
      </c>
      <c r="U63" s="252">
        <v>100</v>
      </c>
    </row>
    <row r="64" spans="2:17" ht="21" customHeight="1">
      <c r="B64" s="265" t="s">
        <v>166</v>
      </c>
      <c r="C64" s="262"/>
      <c r="D64" s="262">
        <v>4050000</v>
      </c>
      <c r="E64" s="270">
        <v>4100000</v>
      </c>
      <c r="G64" s="307" t="s">
        <v>209</v>
      </c>
      <c r="I64" s="313">
        <f>+N71/N77</f>
        <v>4.010416666666667</v>
      </c>
      <c r="J64" s="313">
        <f>+O71/O77</f>
        <v>4.922794117647059</v>
      </c>
      <c r="L64" s="137"/>
      <c r="M64" s="142"/>
      <c r="N64" s="142"/>
      <c r="O64" s="143"/>
      <c r="Q64" t="s">
        <v>362</v>
      </c>
    </row>
    <row r="65" spans="2:24" ht="21" customHeight="1">
      <c r="B65" s="265"/>
      <c r="C65" s="262"/>
      <c r="D65" s="262"/>
      <c r="E65" s="270"/>
      <c r="G65" s="307" t="s">
        <v>210</v>
      </c>
      <c r="I65" s="313">
        <f>+(D76+D79)/N71</f>
        <v>3.168831168831169</v>
      </c>
      <c r="J65" s="313">
        <f>+(E76+E79)/O71</f>
        <v>2.5840179238237493</v>
      </c>
      <c r="L65" s="135" t="s">
        <v>167</v>
      </c>
      <c r="M65" s="142"/>
      <c r="N65" s="142"/>
      <c r="O65" s="143"/>
      <c r="Q65" t="s">
        <v>99</v>
      </c>
      <c r="T65" t="s">
        <v>95</v>
      </c>
      <c r="U65" s="252">
        <v>100</v>
      </c>
      <c r="W65" t="s">
        <v>106</v>
      </c>
      <c r="X65">
        <v>80</v>
      </c>
    </row>
    <row r="66" spans="2:27" ht="21" customHeight="1">
      <c r="B66" s="265" t="s">
        <v>168</v>
      </c>
      <c r="C66" s="266"/>
      <c r="D66" s="266">
        <v>300000</v>
      </c>
      <c r="E66" s="267">
        <v>400000</v>
      </c>
      <c r="G66" s="305"/>
      <c r="L66" s="137" t="s">
        <v>169</v>
      </c>
      <c r="M66" s="138"/>
      <c r="N66" s="138">
        <v>217500</v>
      </c>
      <c r="O66" s="139">
        <v>247500</v>
      </c>
      <c r="T66" t="s">
        <v>343</v>
      </c>
      <c r="U66" s="252">
        <f>+U61</f>
        <v>20</v>
      </c>
      <c r="W66" t="s">
        <v>346</v>
      </c>
      <c r="X66">
        <v>-1</v>
      </c>
      <c r="Y66" t="s">
        <v>347</v>
      </c>
      <c r="AA66" t="s">
        <v>348</v>
      </c>
    </row>
    <row r="67" spans="2:21" ht="21" customHeight="1">
      <c r="B67" s="265"/>
      <c r="C67" s="262"/>
      <c r="D67" s="262"/>
      <c r="E67" s="270"/>
      <c r="G67" s="306" t="s">
        <v>254</v>
      </c>
      <c r="L67" s="137" t="s">
        <v>170</v>
      </c>
      <c r="M67" s="138"/>
      <c r="N67" s="138">
        <v>112500</v>
      </c>
      <c r="O67" s="139">
        <v>120000</v>
      </c>
      <c r="T67" t="s">
        <v>344</v>
      </c>
      <c r="U67" s="252">
        <f>+U65-U66</f>
        <v>80</v>
      </c>
    </row>
    <row r="68" spans="2:24" ht="21" customHeight="1" thickBot="1">
      <c r="B68" s="265" t="s">
        <v>31</v>
      </c>
      <c r="C68" s="262"/>
      <c r="D68" s="273">
        <v>4552500</v>
      </c>
      <c r="E68" s="274">
        <v>4751100</v>
      </c>
      <c r="G68" s="305" t="s">
        <v>255</v>
      </c>
      <c r="J68" s="310">
        <f>O61/AVERAGE(D54:E54)</f>
        <v>10.72340425531915</v>
      </c>
      <c r="L68" s="137" t="s">
        <v>171</v>
      </c>
      <c r="M68" s="138"/>
      <c r="N68" s="140">
        <v>15000</v>
      </c>
      <c r="O68" s="141">
        <v>18000</v>
      </c>
      <c r="W68" t="s">
        <v>345</v>
      </c>
      <c r="X68">
        <v>79</v>
      </c>
    </row>
    <row r="69" spans="2:21" ht="21" customHeight="1" thickTop="1">
      <c r="B69" s="265"/>
      <c r="C69" s="262"/>
      <c r="D69" s="262"/>
      <c r="E69" s="270"/>
      <c r="G69" s="305" t="s">
        <v>256</v>
      </c>
      <c r="J69" s="310">
        <f>365/J68</f>
        <v>34.03769841269841</v>
      </c>
      <c r="L69" s="137" t="s">
        <v>3</v>
      </c>
      <c r="M69" s="142"/>
      <c r="N69" s="142">
        <v>345000</v>
      </c>
      <c r="O69" s="143">
        <v>385500</v>
      </c>
      <c r="U69" s="252">
        <v>79</v>
      </c>
    </row>
    <row r="70" spans="2:15" ht="21" customHeight="1">
      <c r="B70" s="271" t="s">
        <v>172</v>
      </c>
      <c r="C70" s="262"/>
      <c r="D70" s="262"/>
      <c r="E70" s="270"/>
      <c r="G70" s="305"/>
      <c r="L70" s="137"/>
      <c r="M70" s="142"/>
      <c r="N70" s="147"/>
      <c r="O70" s="144"/>
    </row>
    <row r="71" spans="2:15" ht="21" customHeight="1">
      <c r="B71" s="265"/>
      <c r="C71" s="262"/>
      <c r="D71" s="262"/>
      <c r="E71" s="270"/>
      <c r="G71" s="308" t="s">
        <v>259</v>
      </c>
      <c r="L71" s="135" t="s">
        <v>109</v>
      </c>
      <c r="M71" s="142"/>
      <c r="N71" s="147">
        <v>577500</v>
      </c>
      <c r="O71" s="144">
        <v>669500</v>
      </c>
    </row>
    <row r="72" spans="2:15" ht="21" customHeight="1">
      <c r="B72" s="271" t="s">
        <v>33</v>
      </c>
      <c r="C72" s="262"/>
      <c r="D72" s="262"/>
      <c r="E72" s="270"/>
      <c r="G72" s="309" t="s">
        <v>223</v>
      </c>
      <c r="I72" s="8">
        <f>+N63/N55</f>
        <v>0.640625</v>
      </c>
      <c r="J72" s="8">
        <f>+O63/O55</f>
        <v>0.6261127596439169</v>
      </c>
      <c r="L72" s="137"/>
      <c r="M72" s="142"/>
      <c r="N72" s="142"/>
      <c r="O72" s="143"/>
    </row>
    <row r="73" spans="2:15" ht="21" customHeight="1">
      <c r="B73" s="265" t="s">
        <v>173</v>
      </c>
      <c r="C73" s="266"/>
      <c r="D73" s="266">
        <v>52500</v>
      </c>
      <c r="E73" s="267">
        <v>65000</v>
      </c>
      <c r="G73" s="309" t="s">
        <v>90</v>
      </c>
      <c r="I73" s="8">
        <f>+N71/N55</f>
        <v>0.4010416666666667</v>
      </c>
      <c r="J73" s="8">
        <f>+O71/O55</f>
        <v>0.3973293768545994</v>
      </c>
      <c r="L73" s="135" t="s">
        <v>51</v>
      </c>
      <c r="M73" s="138"/>
      <c r="N73" s="138">
        <v>90000</v>
      </c>
      <c r="O73" s="249">
        <v>100000</v>
      </c>
    </row>
    <row r="74" spans="2:15" ht="21" customHeight="1">
      <c r="B74" s="265" t="s">
        <v>174</v>
      </c>
      <c r="C74" s="266"/>
      <c r="D74" s="266">
        <v>18000</v>
      </c>
      <c r="E74" s="267">
        <v>15000</v>
      </c>
      <c r="G74" s="309" t="s">
        <v>260</v>
      </c>
      <c r="J74" s="8">
        <f>O83/AVERAGE(D68:E68)</f>
        <v>0.05591383980394686</v>
      </c>
      <c r="L74" s="296"/>
      <c r="M74" s="142"/>
      <c r="N74" s="142"/>
      <c r="O74" s="143"/>
    </row>
    <row r="75" spans="2:15" ht="21" customHeight="1">
      <c r="B75" s="265" t="s">
        <v>175</v>
      </c>
      <c r="C75" s="266"/>
      <c r="D75" s="266">
        <v>15000</v>
      </c>
      <c r="E75" s="267">
        <v>10000</v>
      </c>
      <c r="G75" s="309" t="s">
        <v>262</v>
      </c>
      <c r="J75" s="8">
        <f>+O83/AVERAGE(D89:E89)</f>
        <v>0.09410104737613285</v>
      </c>
      <c r="L75" s="135" t="s">
        <v>113</v>
      </c>
      <c r="M75" s="142"/>
      <c r="N75" s="142">
        <v>487500</v>
      </c>
      <c r="O75" s="143">
        <f>+O71-O73</f>
        <v>569500</v>
      </c>
    </row>
    <row r="76" spans="2:21" ht="21" customHeight="1">
      <c r="B76" s="265" t="s">
        <v>176</v>
      </c>
      <c r="C76" s="266"/>
      <c r="D76" s="268">
        <v>30000</v>
      </c>
      <c r="E76" s="269">
        <v>30000</v>
      </c>
      <c r="L76" s="137"/>
      <c r="M76" s="142"/>
      <c r="N76" s="142"/>
      <c r="O76" s="143"/>
      <c r="T76" s="14" t="s">
        <v>329</v>
      </c>
      <c r="U76" s="14" t="s">
        <v>330</v>
      </c>
    </row>
    <row r="77" spans="2:21" ht="21" customHeight="1">
      <c r="B77" s="265" t="s">
        <v>38</v>
      </c>
      <c r="C77" s="262"/>
      <c r="D77" s="262">
        <v>115500</v>
      </c>
      <c r="E77" s="270">
        <v>120000</v>
      </c>
      <c r="L77" s="135" t="s">
        <v>5</v>
      </c>
      <c r="M77" s="142"/>
      <c r="N77" s="142">
        <v>144000</v>
      </c>
      <c r="O77" s="249">
        <v>136000</v>
      </c>
      <c r="T77" s="14" t="s">
        <v>331</v>
      </c>
      <c r="U77" s="14" t="s">
        <v>332</v>
      </c>
    </row>
    <row r="78" spans="2:21" ht="21" customHeight="1">
      <c r="B78" s="265"/>
      <c r="C78" s="262"/>
      <c r="D78" s="262"/>
      <c r="E78" s="270"/>
      <c r="L78" s="137"/>
      <c r="M78" s="142"/>
      <c r="N78" s="147"/>
      <c r="O78" s="144"/>
      <c r="T78" s="14" t="s">
        <v>333</v>
      </c>
      <c r="U78" s="14" t="s">
        <v>332</v>
      </c>
    </row>
    <row r="79" spans="2:21" ht="21" customHeight="1">
      <c r="B79" s="265" t="s">
        <v>177</v>
      </c>
      <c r="C79" s="266"/>
      <c r="D79" s="266">
        <v>1800000</v>
      </c>
      <c r="E79" s="267">
        <v>1700000</v>
      </c>
      <c r="L79" s="137" t="s">
        <v>8</v>
      </c>
      <c r="M79" s="142"/>
      <c r="N79" s="142">
        <v>343500</v>
      </c>
      <c r="O79" s="143">
        <f>+O75-O77</f>
        <v>433500</v>
      </c>
      <c r="T79" s="14" t="s">
        <v>334</v>
      </c>
      <c r="U79" s="14" t="s">
        <v>330</v>
      </c>
    </row>
    <row r="80" spans="2:21" ht="21" customHeight="1">
      <c r="B80" s="265"/>
      <c r="C80" s="262"/>
      <c r="D80" s="262"/>
      <c r="E80" s="270"/>
      <c r="L80" s="137"/>
      <c r="M80" s="142"/>
      <c r="N80" s="142"/>
      <c r="O80" s="143"/>
      <c r="T80" s="14" t="s">
        <v>335</v>
      </c>
      <c r="U80" s="14" t="s">
        <v>332</v>
      </c>
    </row>
    <row r="81" spans="2:21" ht="21" customHeight="1">
      <c r="B81" s="291" t="s">
        <v>178</v>
      </c>
      <c r="C81" s="292"/>
      <c r="D81" s="292">
        <v>18000</v>
      </c>
      <c r="E81" s="295">
        <v>22000</v>
      </c>
      <c r="L81" s="135" t="s">
        <v>117</v>
      </c>
      <c r="M81" s="148"/>
      <c r="N81" s="142">
        <v>137400</v>
      </c>
      <c r="O81" s="249">
        <f>+O79*0.4</f>
        <v>173400</v>
      </c>
      <c r="P81" s="235">
        <f>+O81-4000</f>
        <v>169400</v>
      </c>
      <c r="Q81" t="s">
        <v>366</v>
      </c>
      <c r="T81" s="14" t="s">
        <v>336</v>
      </c>
      <c r="U81" s="14" t="s">
        <v>330</v>
      </c>
    </row>
    <row r="82" spans="2:15" ht="21" customHeight="1">
      <c r="B82" s="265"/>
      <c r="C82" s="262"/>
      <c r="D82" s="275"/>
      <c r="E82" s="272"/>
      <c r="L82" s="137"/>
      <c r="M82" s="142"/>
      <c r="N82" s="142"/>
      <c r="O82" s="143"/>
    </row>
    <row r="83" spans="2:15" ht="21" customHeight="1" thickBot="1">
      <c r="B83" s="265" t="s">
        <v>179</v>
      </c>
      <c r="C83" s="262"/>
      <c r="D83" s="262">
        <v>1933500</v>
      </c>
      <c r="E83" s="270">
        <v>1842000</v>
      </c>
      <c r="L83" s="137" t="s">
        <v>10</v>
      </c>
      <c r="M83" s="142"/>
      <c r="N83" s="145">
        <v>206100</v>
      </c>
      <c r="O83" s="146">
        <f>+O79-O81</f>
        <v>260100</v>
      </c>
    </row>
    <row r="84" spans="2:15" ht="21" customHeight="1" thickTop="1">
      <c r="B84" s="265"/>
      <c r="C84" s="262"/>
      <c r="D84" s="262"/>
      <c r="E84" s="270"/>
      <c r="G84" s="13"/>
      <c r="L84" s="137"/>
      <c r="M84" s="222"/>
      <c r="N84" s="222"/>
      <c r="O84" s="136"/>
    </row>
    <row r="85" spans="2:15" ht="21" customHeight="1">
      <c r="B85" s="271" t="s">
        <v>180</v>
      </c>
      <c r="C85" s="262"/>
      <c r="D85" s="262"/>
      <c r="E85" s="270"/>
      <c r="G85" s="80"/>
      <c r="L85" s="137"/>
      <c r="M85" s="222"/>
      <c r="N85" s="222"/>
      <c r="O85" s="136"/>
    </row>
    <row r="86" spans="2:15" ht="12.75">
      <c r="B86" s="265" t="s">
        <v>181</v>
      </c>
      <c r="C86" s="266"/>
      <c r="D86" s="266">
        <v>1500000</v>
      </c>
      <c r="E86" s="267">
        <v>1500000</v>
      </c>
      <c r="G86" s="13"/>
      <c r="L86" s="137"/>
      <c r="M86" s="222"/>
      <c r="N86" s="222"/>
      <c r="O86" s="136"/>
    </row>
    <row r="87" spans="2:15" ht="12.75">
      <c r="B87" s="265" t="s">
        <v>182</v>
      </c>
      <c r="C87" s="266"/>
      <c r="D87" s="266">
        <v>0</v>
      </c>
      <c r="E87" s="267">
        <v>30000</v>
      </c>
      <c r="G87" s="13"/>
      <c r="L87" s="137"/>
      <c r="M87" s="222"/>
      <c r="N87" s="222"/>
      <c r="O87" s="136"/>
    </row>
    <row r="88" spans="2:15" ht="12.75">
      <c r="B88" s="265" t="s">
        <v>183</v>
      </c>
      <c r="C88" s="262"/>
      <c r="D88" s="275">
        <v>1119000</v>
      </c>
      <c r="E88" s="272">
        <v>1379100</v>
      </c>
      <c r="G88" s="13"/>
      <c r="L88" s="137"/>
      <c r="M88" s="222"/>
      <c r="N88" s="222"/>
      <c r="O88" s="136"/>
    </row>
    <row r="89" spans="2:15" ht="12.75">
      <c r="B89" s="265" t="s">
        <v>184</v>
      </c>
      <c r="C89" s="262"/>
      <c r="D89" s="262">
        <v>2619000</v>
      </c>
      <c r="E89" s="270">
        <v>2909100</v>
      </c>
      <c r="G89" s="13"/>
      <c r="L89" s="137"/>
      <c r="M89" s="222"/>
      <c r="N89" s="222"/>
      <c r="O89" s="136"/>
    </row>
    <row r="90" spans="2:15" ht="12.75">
      <c r="B90" s="265"/>
      <c r="C90" s="262"/>
      <c r="D90" s="262"/>
      <c r="E90" s="270"/>
      <c r="G90" s="13"/>
      <c r="L90" s="137"/>
      <c r="M90" s="222"/>
      <c r="N90" s="222"/>
      <c r="O90" s="136"/>
    </row>
    <row r="91" spans="2:15" ht="12.75" thickBot="1">
      <c r="B91" s="265" t="s">
        <v>185</v>
      </c>
      <c r="C91" s="260"/>
      <c r="D91" s="299">
        <v>4552500</v>
      </c>
      <c r="E91" s="300">
        <v>4751100</v>
      </c>
      <c r="G91" s="13"/>
      <c r="L91" s="137"/>
      <c r="M91" s="222"/>
      <c r="N91" s="222"/>
      <c r="O91" s="136"/>
    </row>
    <row r="92" spans="2:15" ht="12.75" thickBot="1" thickTop="1">
      <c r="B92" s="301"/>
      <c r="C92" s="302"/>
      <c r="D92" s="302"/>
      <c r="E92" s="303"/>
      <c r="G92" s="13"/>
      <c r="L92" s="149"/>
      <c r="M92" s="152"/>
      <c r="N92" s="152"/>
      <c r="O92" s="153"/>
    </row>
    <row r="93" ht="12.75">
      <c r="G93" s="13"/>
    </row>
    <row r="94" ht="12.75">
      <c r="G94" s="80"/>
    </row>
    <row r="95" ht="12.75">
      <c r="G95" s="61"/>
    </row>
    <row r="96" ht="12.75">
      <c r="G96" s="11"/>
    </row>
    <row r="97" ht="12.75">
      <c r="G97" s="80"/>
    </row>
    <row r="98" ht="12.75">
      <c r="G98" s="13"/>
    </row>
    <row r="99" ht="12.75">
      <c r="G99" s="13"/>
    </row>
    <row r="100" ht="12.75">
      <c r="G100" s="61"/>
    </row>
    <row r="101" ht="12.75">
      <c r="G101" s="61"/>
    </row>
    <row r="102" ht="12.75">
      <c r="G102" s="61"/>
    </row>
    <row r="103" ht="12.75">
      <c r="G103" s="61"/>
    </row>
    <row r="104" ht="12.75">
      <c r="G104" s="61"/>
    </row>
    <row r="105" ht="12.75">
      <c r="G105" s="61"/>
    </row>
    <row r="106" ht="12.75">
      <c r="G106" s="61"/>
    </row>
    <row r="107" ht="12.75">
      <c r="G107" s="61"/>
    </row>
    <row r="108" ht="12.75">
      <c r="G108" s="61"/>
    </row>
    <row r="109" ht="12.75">
      <c r="G109" s="6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B1:J193"/>
  <sheetViews>
    <sheetView showGridLines="0" zoomScalePageLayoutView="0" workbookViewId="0" topLeftCell="A1">
      <selection activeCell="K6" sqref="K6"/>
    </sheetView>
  </sheetViews>
  <sheetFormatPr defaultColWidth="24.421875" defaultRowHeight="12.75"/>
  <cols>
    <col min="1" max="1" width="3.8515625" style="68" customWidth="1"/>
    <col min="2" max="2" width="32.28125" style="177" customWidth="1"/>
    <col min="3" max="6" width="13.8515625" style="159" customWidth="1"/>
    <col min="7" max="7" width="7.57421875" style="158" customWidth="1"/>
    <col min="8" max="10" width="7.57421875" style="68" customWidth="1"/>
    <col min="11" max="16384" width="24.421875" style="68" customWidth="1"/>
  </cols>
  <sheetData>
    <row r="1" ht="18.75" customHeight="1">
      <c r="B1" s="174" t="s">
        <v>93</v>
      </c>
    </row>
    <row r="2" ht="9.75" customHeight="1">
      <c r="B2" s="174"/>
    </row>
    <row r="3" ht="19.5" customHeight="1">
      <c r="B3" s="175" t="s">
        <v>11</v>
      </c>
    </row>
    <row r="4" spans="2:7" s="161" customFormat="1" ht="21.75" customHeight="1" thickBot="1">
      <c r="B4" s="187" t="s">
        <v>12</v>
      </c>
      <c r="C4" s="164">
        <v>2019</v>
      </c>
      <c r="D4" s="164">
        <v>2018</v>
      </c>
      <c r="E4" s="164">
        <v>2017</v>
      </c>
      <c r="F4" s="164">
        <v>2016</v>
      </c>
      <c r="G4" s="162"/>
    </row>
    <row r="5" spans="2:6" ht="11.25" customHeight="1">
      <c r="B5" s="188" t="s">
        <v>0</v>
      </c>
      <c r="C5" s="173">
        <v>5042000</v>
      </c>
      <c r="D5" s="173">
        <v>4474000</v>
      </c>
      <c r="E5" s="173">
        <v>4685000</v>
      </c>
      <c r="F5" s="173">
        <v>4429000</v>
      </c>
    </row>
    <row r="6" spans="2:6" ht="11.25" customHeight="1">
      <c r="B6" s="189" t="s">
        <v>1</v>
      </c>
      <c r="C6" s="165">
        <v>4099000</v>
      </c>
      <c r="D6" s="165">
        <v>3495000</v>
      </c>
      <c r="E6" s="165">
        <v>3638000</v>
      </c>
      <c r="F6" s="165">
        <v>3473000</v>
      </c>
    </row>
    <row r="7" spans="2:6" ht="11.25" customHeight="1" thickBot="1">
      <c r="B7" s="189" t="s">
        <v>2</v>
      </c>
      <c r="C7" s="166">
        <f>+C5-C6</f>
        <v>943000</v>
      </c>
      <c r="D7" s="166">
        <f>+D5-D6</f>
        <v>979000</v>
      </c>
      <c r="E7" s="166">
        <f>+E5-E6</f>
        <v>1047000</v>
      </c>
      <c r="F7" s="166">
        <f>+F5-F6</f>
        <v>956000</v>
      </c>
    </row>
    <row r="8" spans="2:6" ht="11.25" customHeight="1" thickTop="1">
      <c r="B8" s="188" t="s">
        <v>3</v>
      </c>
      <c r="C8" s="167">
        <v>746000</v>
      </c>
      <c r="D8" s="167">
        <v>647000</v>
      </c>
      <c r="E8" s="167">
        <v>745000</v>
      </c>
      <c r="F8" s="167">
        <v>657000</v>
      </c>
    </row>
    <row r="9" spans="2:6" ht="11.25" customHeight="1">
      <c r="B9" s="188" t="s">
        <v>4</v>
      </c>
      <c r="C9" s="165">
        <f>+C7-C8</f>
        <v>197000</v>
      </c>
      <c r="D9" s="165">
        <f>+D7-D8</f>
        <v>332000</v>
      </c>
      <c r="E9" s="165">
        <f>+E7-E8</f>
        <v>302000</v>
      </c>
      <c r="F9" s="165">
        <f>+F7-F8</f>
        <v>299000</v>
      </c>
    </row>
    <row r="10" spans="2:6" ht="11.25" customHeight="1">
      <c r="B10" s="189" t="s">
        <v>5</v>
      </c>
      <c r="C10" s="168">
        <v>75000</v>
      </c>
      <c r="D10" s="168">
        <v>76000</v>
      </c>
      <c r="E10" s="168">
        <v>80000</v>
      </c>
      <c r="F10" s="168">
        <v>76000</v>
      </c>
    </row>
    <row r="11" spans="2:6" ht="11.25" customHeight="1">
      <c r="B11" s="189" t="s">
        <v>6</v>
      </c>
      <c r="C11" s="165">
        <f>+C9-C10</f>
        <v>122000</v>
      </c>
      <c r="D11" s="165">
        <f>+D9-D10</f>
        <v>256000</v>
      </c>
      <c r="E11" s="165">
        <f>+E9-E10</f>
        <v>222000</v>
      </c>
      <c r="F11" s="165">
        <f>+F9-F10</f>
        <v>223000</v>
      </c>
    </row>
    <row r="12" spans="2:6" ht="11.25" customHeight="1">
      <c r="B12" s="189" t="s">
        <v>7</v>
      </c>
      <c r="C12" s="168">
        <f>+C13-C11</f>
        <v>884000</v>
      </c>
      <c r="D12" s="168">
        <f>+D13-D11</f>
        <v>695000</v>
      </c>
      <c r="E12" s="168">
        <f>+E13-E11</f>
        <v>351000</v>
      </c>
      <c r="F12" s="168">
        <f>+F13-F11</f>
        <v>66000</v>
      </c>
    </row>
    <row r="13" spans="2:6" ht="11.25" customHeight="1">
      <c r="B13" s="189" t="s">
        <v>8</v>
      </c>
      <c r="C13" s="169">
        <v>1006000</v>
      </c>
      <c r="D13" s="169">
        <v>951000</v>
      </c>
      <c r="E13" s="169">
        <v>573000</v>
      </c>
      <c r="F13" s="169">
        <v>289000</v>
      </c>
    </row>
    <row r="14" spans="2:6" ht="11.25" customHeight="1">
      <c r="B14" s="189" t="s">
        <v>9</v>
      </c>
      <c r="C14" s="165">
        <v>240000</v>
      </c>
      <c r="D14" s="165">
        <v>182000</v>
      </c>
      <c r="E14" s="169">
        <v>323000</v>
      </c>
      <c r="F14" s="169">
        <v>85000</v>
      </c>
    </row>
    <row r="15" spans="2:6" ht="11.25" customHeight="1" thickBot="1">
      <c r="B15" s="188" t="s">
        <v>10</v>
      </c>
      <c r="C15" s="166">
        <f>+C13-C14</f>
        <v>766000</v>
      </c>
      <c r="D15" s="166">
        <f>+D13-D14</f>
        <v>769000</v>
      </c>
      <c r="E15" s="166">
        <f>+E13-E14</f>
        <v>250000</v>
      </c>
      <c r="F15" s="166">
        <f>+F13-F14</f>
        <v>204000</v>
      </c>
    </row>
    <row r="16" ht="11.25" customHeight="1" thickTop="1"/>
    <row r="17" ht="11.25" customHeight="1">
      <c r="B17" s="175" t="s">
        <v>13</v>
      </c>
    </row>
    <row r="18" spans="2:7" s="161" customFormat="1" ht="20.25" customHeight="1" thickBot="1">
      <c r="B18" s="187" t="s">
        <v>12</v>
      </c>
      <c r="C18" s="164">
        <v>2019</v>
      </c>
      <c r="D18" s="164">
        <v>2018</v>
      </c>
      <c r="E18" s="164">
        <v>2017</v>
      </c>
      <c r="F18" s="164">
        <v>2016</v>
      </c>
      <c r="G18" s="162"/>
    </row>
    <row r="19" spans="2:6" ht="11.25" customHeight="1">
      <c r="B19" s="188" t="s">
        <v>14</v>
      </c>
      <c r="C19" s="169"/>
      <c r="D19" s="169"/>
      <c r="E19" s="169"/>
      <c r="F19" s="169"/>
    </row>
    <row r="20" spans="2:6" ht="11.25" customHeight="1">
      <c r="B20" s="190" t="s">
        <v>15</v>
      </c>
      <c r="C20" s="169"/>
      <c r="D20" s="169"/>
      <c r="E20" s="169"/>
      <c r="F20" s="169"/>
    </row>
    <row r="21" spans="2:9" ht="11.25" customHeight="1">
      <c r="B21" s="189" t="s">
        <v>16</v>
      </c>
      <c r="C21" s="169">
        <v>929000</v>
      </c>
      <c r="D21" s="169">
        <v>570000</v>
      </c>
      <c r="E21" s="169">
        <v>503000</v>
      </c>
      <c r="F21" s="169">
        <v>482000</v>
      </c>
      <c r="H21" s="158"/>
      <c r="I21" s="158"/>
    </row>
    <row r="22" spans="2:9" ht="11.25" customHeight="1">
      <c r="B22" s="189" t="s">
        <v>17</v>
      </c>
      <c r="C22" s="170">
        <v>32000</v>
      </c>
      <c r="D22" s="170">
        <v>116000</v>
      </c>
      <c r="E22" s="170">
        <v>49000</v>
      </c>
      <c r="F22" s="170">
        <v>56000</v>
      </c>
      <c r="H22" s="158"/>
      <c r="I22" s="158"/>
    </row>
    <row r="23" spans="2:10" ht="11.25" customHeight="1">
      <c r="B23" s="189" t="s">
        <v>18</v>
      </c>
      <c r="C23" s="169">
        <f>+C21+C22</f>
        <v>961000</v>
      </c>
      <c r="D23" s="169">
        <f>+D22+D21</f>
        <v>686000</v>
      </c>
      <c r="E23" s="169">
        <f>+E22+E21</f>
        <v>552000</v>
      </c>
      <c r="F23" s="169">
        <f>+F22+F21</f>
        <v>538000</v>
      </c>
      <c r="H23" s="158"/>
      <c r="I23" s="158"/>
      <c r="J23" s="179"/>
    </row>
    <row r="24" spans="2:9" ht="11.25" customHeight="1">
      <c r="B24" s="189" t="s">
        <v>19</v>
      </c>
      <c r="C24" s="169">
        <v>421000</v>
      </c>
      <c r="D24" s="169">
        <v>427000</v>
      </c>
      <c r="E24" s="169">
        <v>350000</v>
      </c>
      <c r="F24" s="169">
        <v>304000</v>
      </c>
      <c r="H24" s="158"/>
      <c r="I24" s="158"/>
    </row>
    <row r="25" spans="2:9" ht="11.25" customHeight="1">
      <c r="B25" s="189" t="s">
        <v>20</v>
      </c>
      <c r="C25" s="170">
        <v>12000</v>
      </c>
      <c r="D25" s="170">
        <v>14000</v>
      </c>
      <c r="E25" s="170">
        <v>14000</v>
      </c>
      <c r="F25" s="170">
        <v>28000</v>
      </c>
      <c r="H25" s="158"/>
      <c r="I25" s="158"/>
    </row>
    <row r="26" spans="2:9" ht="11.25" customHeight="1">
      <c r="B26" s="189" t="s">
        <v>21</v>
      </c>
      <c r="C26" s="169">
        <f>SUM(C23:C25)</f>
        <v>1394000</v>
      </c>
      <c r="D26" s="169">
        <f>SUM(D23:D25)</f>
        <v>1127000</v>
      </c>
      <c r="E26" s="169">
        <f>SUM(E23:E25)</f>
        <v>916000</v>
      </c>
      <c r="F26" s="169">
        <f>SUM(F23:F25)</f>
        <v>870000</v>
      </c>
      <c r="H26" s="158"/>
      <c r="I26" s="158"/>
    </row>
    <row r="27" spans="2:9" ht="11.25" customHeight="1">
      <c r="B27" s="192"/>
      <c r="C27" s="169"/>
      <c r="D27" s="169"/>
      <c r="E27" s="169"/>
      <c r="F27" s="169"/>
      <c r="H27" s="158"/>
      <c r="I27" s="158"/>
    </row>
    <row r="28" spans="2:9" ht="11.25" customHeight="1">
      <c r="B28" s="190" t="s">
        <v>22</v>
      </c>
      <c r="C28" s="169"/>
      <c r="D28" s="169"/>
      <c r="E28" s="169"/>
      <c r="F28" s="169"/>
      <c r="H28" s="158"/>
      <c r="I28" s="158"/>
    </row>
    <row r="29" spans="2:9" ht="11.25" customHeight="1">
      <c r="B29" s="189" t="s">
        <v>23</v>
      </c>
      <c r="C29" s="169">
        <v>6098000</v>
      </c>
      <c r="D29" s="169">
        <v>5847000</v>
      </c>
      <c r="E29" s="169">
        <v>6332000</v>
      </c>
      <c r="F29" s="169">
        <v>6634000</v>
      </c>
      <c r="H29" s="158"/>
      <c r="I29" s="158"/>
    </row>
    <row r="30" spans="2:9" ht="11.25" customHeight="1">
      <c r="B30" s="189" t="s">
        <v>24</v>
      </c>
      <c r="C30" s="169">
        <v>-2149000</v>
      </c>
      <c r="D30" s="169">
        <v>-2239000</v>
      </c>
      <c r="E30" s="169">
        <v>-2298000</v>
      </c>
      <c r="F30" s="169">
        <v>-2364000</v>
      </c>
      <c r="H30" s="158"/>
      <c r="I30" s="158"/>
    </row>
    <row r="31" spans="2:8" ht="11.25" customHeight="1">
      <c r="B31" s="189" t="s">
        <v>25</v>
      </c>
      <c r="C31" s="171">
        <f>+C29+C30</f>
        <v>3949000</v>
      </c>
      <c r="D31" s="171">
        <f>+D29+D30</f>
        <v>3608000</v>
      </c>
      <c r="E31" s="171">
        <f>+E29+E30</f>
        <v>4034000</v>
      </c>
      <c r="F31" s="171">
        <f>+F29+F30</f>
        <v>4270000</v>
      </c>
      <c r="H31" s="160"/>
    </row>
    <row r="32" spans="2:8" ht="11.25" customHeight="1">
      <c r="B32" s="189" t="s">
        <v>26</v>
      </c>
      <c r="C32" s="169">
        <v>1784000</v>
      </c>
      <c r="D32" s="169">
        <v>1513000</v>
      </c>
      <c r="E32" s="169">
        <f>7672000-6789000</f>
        <v>883000</v>
      </c>
      <c r="F32" s="169">
        <f>7749999-6962000</f>
        <v>787999</v>
      </c>
      <c r="H32" s="160"/>
    </row>
    <row r="33" spans="2:8" ht="11.25" customHeight="1">
      <c r="B33" s="189" t="s">
        <v>27</v>
      </c>
      <c r="C33" s="169">
        <v>326000</v>
      </c>
      <c r="D33" s="169">
        <v>283000</v>
      </c>
      <c r="E33" s="169">
        <v>150000</v>
      </c>
      <c r="F33" s="169">
        <v>125000</v>
      </c>
      <c r="H33" s="160"/>
    </row>
    <row r="34" spans="2:8" ht="11.25" customHeight="1">
      <c r="B34" s="189" t="s">
        <v>28</v>
      </c>
      <c r="C34" s="169">
        <v>437000</v>
      </c>
      <c r="D34" s="169">
        <v>628000</v>
      </c>
      <c r="E34" s="169">
        <v>683000</v>
      </c>
      <c r="F34" s="169">
        <v>599000</v>
      </c>
      <c r="H34" s="160"/>
    </row>
    <row r="35" spans="2:6" ht="11.25" customHeight="1">
      <c r="B35" s="189" t="s">
        <v>29</v>
      </c>
      <c r="C35" s="170">
        <v>527000</v>
      </c>
      <c r="D35" s="170">
        <v>484000</v>
      </c>
      <c r="E35" s="170">
        <v>1006000</v>
      </c>
      <c r="F35" s="170">
        <v>1098000</v>
      </c>
    </row>
    <row r="36" spans="2:6" ht="11.25" customHeight="1">
      <c r="B36" s="189" t="s">
        <v>30</v>
      </c>
      <c r="C36" s="169">
        <f>SUM(C31:C35)</f>
        <v>7023000</v>
      </c>
      <c r="D36" s="169">
        <f>SUM(D31:D35)</f>
        <v>6516000</v>
      </c>
      <c r="E36" s="169">
        <f>SUM(E31:E35)</f>
        <v>6756000</v>
      </c>
      <c r="F36" s="169">
        <f>SUM(F31:F35)</f>
        <v>6879999</v>
      </c>
    </row>
    <row r="37" spans="2:6" ht="11.25" customHeight="1" thickBot="1">
      <c r="B37" s="188" t="s">
        <v>31</v>
      </c>
      <c r="C37" s="172">
        <f>+C36+C26</f>
        <v>8417000</v>
      </c>
      <c r="D37" s="172">
        <f>+D36+D26</f>
        <v>7643000</v>
      </c>
      <c r="E37" s="172">
        <f>+E36+E26</f>
        <v>7672000</v>
      </c>
      <c r="F37" s="172">
        <f>+F36+F26</f>
        <v>7749999</v>
      </c>
    </row>
    <row r="38" spans="2:6" ht="11.25" customHeight="1" thickTop="1">
      <c r="B38" s="192"/>
      <c r="C38" s="169"/>
      <c r="D38" s="169"/>
      <c r="E38" s="169"/>
      <c r="F38" s="169"/>
    </row>
    <row r="39" spans="2:6" ht="11.25" customHeight="1">
      <c r="B39" s="190" t="s">
        <v>32</v>
      </c>
      <c r="C39" s="169"/>
      <c r="D39" s="169"/>
      <c r="E39" s="169"/>
      <c r="F39" s="169"/>
    </row>
    <row r="40" spans="2:6" ht="11.25" customHeight="1">
      <c r="B40" s="189" t="s">
        <v>33</v>
      </c>
      <c r="C40" s="169"/>
      <c r="D40" s="169"/>
      <c r="E40" s="169"/>
      <c r="F40" s="169"/>
    </row>
    <row r="41" spans="2:8" ht="11.25" customHeight="1">
      <c r="B41" s="189" t="s">
        <v>34</v>
      </c>
      <c r="C41" s="169">
        <v>150000</v>
      </c>
      <c r="D41" s="169">
        <v>151000</v>
      </c>
      <c r="E41" s="169">
        <v>175000</v>
      </c>
      <c r="F41" s="169">
        <v>162000</v>
      </c>
      <c r="H41" s="160"/>
    </row>
    <row r="42" spans="2:8" ht="11.25" customHeight="1">
      <c r="B42" s="189" t="s">
        <v>35</v>
      </c>
      <c r="C42" s="169">
        <f>304000-21000</f>
        <v>283000</v>
      </c>
      <c r="D42" s="169">
        <f>561000-222000</f>
        <v>339000</v>
      </c>
      <c r="E42" s="169">
        <v>540000</v>
      </c>
      <c r="F42" s="169">
        <v>520000</v>
      </c>
      <c r="H42" s="160"/>
    </row>
    <row r="43" spans="2:8" ht="11.25" customHeight="1">
      <c r="B43" s="189" t="s">
        <v>36</v>
      </c>
      <c r="C43" s="169">
        <v>200000</v>
      </c>
      <c r="D43" s="169">
        <v>238000</v>
      </c>
      <c r="E43" s="169">
        <v>540000</v>
      </c>
      <c r="F43" s="169">
        <v>407000</v>
      </c>
      <c r="H43" s="160"/>
    </row>
    <row r="44" spans="2:8" ht="11.25" customHeight="1">
      <c r="B44" s="189" t="s">
        <v>37</v>
      </c>
      <c r="C44" s="169">
        <v>11000</v>
      </c>
      <c r="D44" s="169">
        <v>11000</v>
      </c>
      <c r="E44" s="169">
        <v>11000</v>
      </c>
      <c r="F44" s="169">
        <v>119000</v>
      </c>
      <c r="H44" s="160"/>
    </row>
    <row r="45" spans="2:6" ht="11.25" customHeight="1">
      <c r="B45" s="189" t="s">
        <v>38</v>
      </c>
      <c r="C45" s="171">
        <f>SUM(C41:C44)</f>
        <v>644000</v>
      </c>
      <c r="D45" s="171">
        <f>SUM(D41:D44)</f>
        <v>739000</v>
      </c>
      <c r="E45" s="171">
        <f>SUM(E41:E44)</f>
        <v>1266000</v>
      </c>
      <c r="F45" s="171">
        <f>SUM(F41:F44)</f>
        <v>1208000</v>
      </c>
    </row>
    <row r="46" spans="2:6" ht="11.25" customHeight="1">
      <c r="B46" s="191"/>
      <c r="C46" s="169"/>
      <c r="D46" s="169"/>
      <c r="E46" s="169"/>
      <c r="F46" s="169"/>
    </row>
    <row r="47" spans="2:6" ht="11.25" customHeight="1">
      <c r="B47" s="190" t="s">
        <v>39</v>
      </c>
      <c r="C47" s="169"/>
      <c r="D47" s="169"/>
      <c r="E47" s="169"/>
      <c r="F47" s="169"/>
    </row>
    <row r="48" spans="2:8" ht="11.25" customHeight="1">
      <c r="B48" s="189" t="s">
        <v>40</v>
      </c>
      <c r="C48" s="169">
        <v>1612000</v>
      </c>
      <c r="D48" s="169">
        <v>1623000</v>
      </c>
      <c r="E48" s="169">
        <v>1440000</v>
      </c>
      <c r="F48" s="169">
        <v>1445000</v>
      </c>
      <c r="H48" s="160"/>
    </row>
    <row r="49" spans="2:8" ht="11.25" customHeight="1">
      <c r="B49" s="189" t="s">
        <v>41</v>
      </c>
      <c r="C49" s="169">
        <v>47000</v>
      </c>
      <c r="D49" s="169">
        <v>54000</v>
      </c>
      <c r="E49" s="169">
        <v>62000</v>
      </c>
      <c r="F49" s="169">
        <v>57000</v>
      </c>
      <c r="H49" s="160"/>
    </row>
    <row r="50" spans="2:8" ht="11.25" customHeight="1">
      <c r="B50" s="189" t="s">
        <v>36</v>
      </c>
      <c r="C50" s="170">
        <v>421000</v>
      </c>
      <c r="D50" s="170">
        <v>300000</v>
      </c>
      <c r="E50" s="170">
        <v>746000</v>
      </c>
      <c r="F50" s="170">
        <f>1131000+999</f>
        <v>1131999</v>
      </c>
      <c r="H50" s="160"/>
    </row>
    <row r="51" spans="2:6" ht="11.25" customHeight="1">
      <c r="B51" s="189" t="s">
        <v>42</v>
      </c>
      <c r="C51" s="169">
        <f>SUM(C48:C50)</f>
        <v>2080000</v>
      </c>
      <c r="D51" s="169">
        <f>SUM(D48:D50)</f>
        <v>1977000</v>
      </c>
      <c r="E51" s="169">
        <f>SUM(E48:E50)</f>
        <v>2248000</v>
      </c>
      <c r="F51" s="169">
        <f>SUM(F48:F50)</f>
        <v>2633999</v>
      </c>
    </row>
    <row r="52" spans="2:9" ht="11.25" customHeight="1">
      <c r="B52" s="189" t="s">
        <v>43</v>
      </c>
      <c r="C52" s="171">
        <f>+C51+C45</f>
        <v>2724000</v>
      </c>
      <c r="D52" s="171">
        <f>+D51+D45</f>
        <v>2716000</v>
      </c>
      <c r="E52" s="171">
        <f>+E51+E45</f>
        <v>3514000</v>
      </c>
      <c r="F52" s="171">
        <f>+F51+F45</f>
        <v>3841999</v>
      </c>
      <c r="H52" s="160"/>
      <c r="I52" s="160"/>
    </row>
    <row r="53" spans="2:9" ht="11.25" customHeight="1">
      <c r="B53" s="192"/>
      <c r="C53" s="169"/>
      <c r="D53" s="169"/>
      <c r="E53" s="169"/>
      <c r="F53" s="169"/>
      <c r="H53" s="160"/>
      <c r="I53" s="160"/>
    </row>
    <row r="54" spans="2:9" ht="11.25" customHeight="1">
      <c r="B54" s="190" t="s">
        <v>44</v>
      </c>
      <c r="C54" s="169"/>
      <c r="D54" s="169"/>
      <c r="E54" s="169"/>
      <c r="F54" s="169"/>
      <c r="H54" s="160"/>
      <c r="I54" s="160"/>
    </row>
    <row r="55" spans="2:9" ht="11.25" customHeight="1">
      <c r="B55" s="189" t="s">
        <v>45</v>
      </c>
      <c r="C55" s="169">
        <v>1000</v>
      </c>
      <c r="D55" s="169">
        <v>1000</v>
      </c>
      <c r="E55" s="169">
        <v>1000</v>
      </c>
      <c r="F55" s="169">
        <v>1000</v>
      </c>
      <c r="H55" s="160"/>
      <c r="I55" s="160"/>
    </row>
    <row r="56" spans="2:8" ht="11.25" customHeight="1">
      <c r="B56" s="189" t="s">
        <v>46</v>
      </c>
      <c r="C56" s="169">
        <f>+D56+C15</f>
        <v>5692000</v>
      </c>
      <c r="D56" s="169">
        <f>+E56+D15</f>
        <v>4926000</v>
      </c>
      <c r="E56" s="169">
        <f>+F56+E15</f>
        <v>4157000</v>
      </c>
      <c r="F56" s="169">
        <v>3907000</v>
      </c>
      <c r="H56" s="160"/>
    </row>
    <row r="57" spans="2:6" ht="11.25" customHeight="1">
      <c r="B57" s="189" t="s">
        <v>47</v>
      </c>
      <c r="C57" s="171">
        <f>+C56+C55</f>
        <v>5693000</v>
      </c>
      <c r="D57" s="171">
        <f>+D56+D55</f>
        <v>4927000</v>
      </c>
      <c r="E57" s="171">
        <f>+E56+E55</f>
        <v>4158000</v>
      </c>
      <c r="F57" s="171">
        <f>+F56+F55</f>
        <v>3908000</v>
      </c>
    </row>
    <row r="58" spans="2:6" ht="11.25" customHeight="1">
      <c r="B58" s="191"/>
      <c r="C58" s="169"/>
      <c r="D58" s="169"/>
      <c r="E58" s="169"/>
      <c r="F58" s="169"/>
    </row>
    <row r="59" spans="2:6" ht="11.25" customHeight="1" thickBot="1">
      <c r="B59" s="193" t="s">
        <v>48</v>
      </c>
      <c r="C59" s="166">
        <f>+C57+C52</f>
        <v>8417000</v>
      </c>
      <c r="D59" s="166">
        <f>+D57+D52</f>
        <v>7643000</v>
      </c>
      <c r="E59" s="166">
        <f>+E57+E52</f>
        <v>7672000</v>
      </c>
      <c r="F59" s="166">
        <f>+F57+F52</f>
        <v>7749999</v>
      </c>
    </row>
    <row r="60" spans="2:6" ht="11.25" customHeight="1" thickTop="1">
      <c r="B60" s="194" t="s">
        <v>49</v>
      </c>
      <c r="C60" s="163">
        <f>+C37-C59</f>
        <v>0</v>
      </c>
      <c r="D60" s="163">
        <f>+D37-D59</f>
        <v>0</v>
      </c>
      <c r="E60" s="163">
        <f>+E37-E59</f>
        <v>0</v>
      </c>
      <c r="F60" s="163">
        <f>+F37-F59</f>
        <v>0</v>
      </c>
    </row>
    <row r="61" ht="16.5" customHeight="1"/>
    <row r="62" ht="16.5" customHeight="1">
      <c r="B62" s="175" t="s">
        <v>50</v>
      </c>
    </row>
    <row r="63" spans="2:5" ht="16.5" customHeight="1" thickBot="1">
      <c r="B63" s="187" t="s">
        <v>12</v>
      </c>
      <c r="C63" s="164">
        <v>2019</v>
      </c>
      <c r="D63" s="164">
        <v>2018</v>
      </c>
      <c r="E63" s="164">
        <v>2017</v>
      </c>
    </row>
    <row r="64" spans="2:8" ht="11.25" customHeight="1">
      <c r="B64" s="195" t="s">
        <v>10</v>
      </c>
      <c r="C64" s="169">
        <f>+C15</f>
        <v>766000</v>
      </c>
      <c r="D64" s="169">
        <f>+D15</f>
        <v>769000</v>
      </c>
      <c r="E64" s="169">
        <f>+E15</f>
        <v>250000</v>
      </c>
      <c r="F64" s="169"/>
      <c r="G64" s="179"/>
      <c r="H64" s="179"/>
    </row>
    <row r="65" spans="2:8" ht="11.25" customHeight="1">
      <c r="B65" s="195" t="s">
        <v>51</v>
      </c>
      <c r="C65" s="169">
        <f>(D30-C30)</f>
        <v>-90000</v>
      </c>
      <c r="D65" s="169">
        <f>(E30-D30)</f>
        <v>-59000</v>
      </c>
      <c r="E65" s="169">
        <f>(F30-E30)</f>
        <v>-66000</v>
      </c>
      <c r="F65" s="180"/>
      <c r="G65" s="179"/>
      <c r="H65" s="179"/>
    </row>
    <row r="66" spans="2:8" ht="11.25" customHeight="1">
      <c r="B66" s="195" t="s">
        <v>52</v>
      </c>
      <c r="C66" s="169">
        <f>+C34-D34</f>
        <v>-191000</v>
      </c>
      <c r="D66" s="169">
        <f>+D34-E34</f>
        <v>-55000</v>
      </c>
      <c r="E66" s="169">
        <f>+E34-F34</f>
        <v>84000</v>
      </c>
      <c r="F66" s="180"/>
      <c r="G66" s="179"/>
      <c r="H66" s="179"/>
    </row>
    <row r="67" spans="2:8" ht="11.25" customHeight="1">
      <c r="B67" s="195" t="s">
        <v>53</v>
      </c>
      <c r="C67" s="169">
        <f>+C49-D49</f>
        <v>-7000</v>
      </c>
      <c r="D67" s="169">
        <f>+D49-E49</f>
        <v>-8000</v>
      </c>
      <c r="E67" s="169">
        <f>+E49-F49</f>
        <v>5000</v>
      </c>
      <c r="F67" s="180"/>
      <c r="G67" s="179"/>
      <c r="H67" s="179"/>
    </row>
    <row r="68" spans="2:8" ht="11.25" customHeight="1">
      <c r="B68" s="195" t="s">
        <v>54</v>
      </c>
      <c r="C68" s="169">
        <f>+C43-D43</f>
        <v>-38000</v>
      </c>
      <c r="D68" s="169">
        <f>+D43-E43</f>
        <v>-302000</v>
      </c>
      <c r="E68" s="169">
        <f>+E43-F43</f>
        <v>133000</v>
      </c>
      <c r="F68" s="180"/>
      <c r="G68" s="179"/>
      <c r="H68" s="179"/>
    </row>
    <row r="69" spans="2:8" ht="11.25" customHeight="1">
      <c r="B69" s="195" t="s">
        <v>55</v>
      </c>
      <c r="C69" s="171">
        <f>SUM(C64:C68)</f>
        <v>440000</v>
      </c>
      <c r="D69" s="171">
        <f>SUM(D64:D68)</f>
        <v>345000</v>
      </c>
      <c r="E69" s="171">
        <f>SUM(E64:E68)</f>
        <v>406000</v>
      </c>
      <c r="F69" s="180"/>
      <c r="G69" s="179"/>
      <c r="H69" s="179"/>
    </row>
    <row r="70" spans="2:8" ht="11.25" customHeight="1">
      <c r="B70" s="191"/>
      <c r="C70" s="169"/>
      <c r="D70" s="169"/>
      <c r="E70" s="169"/>
      <c r="F70" s="169"/>
      <c r="G70" s="180"/>
      <c r="H70" s="179"/>
    </row>
    <row r="71" spans="2:8" ht="11.25" customHeight="1">
      <c r="B71" s="196" t="s">
        <v>56</v>
      </c>
      <c r="C71" s="169"/>
      <c r="D71" s="169"/>
      <c r="E71" s="169"/>
      <c r="F71" s="169"/>
      <c r="G71" s="180"/>
      <c r="H71" s="179"/>
    </row>
    <row r="72" spans="2:8" ht="11.25" customHeight="1">
      <c r="B72" s="195" t="s">
        <v>19</v>
      </c>
      <c r="C72" s="169">
        <f aca="true" t="shared" si="0" ref="C72:E73">+D24-C24</f>
        <v>6000</v>
      </c>
      <c r="D72" s="169">
        <f t="shared" si="0"/>
        <v>-77000</v>
      </c>
      <c r="E72" s="169">
        <f t="shared" si="0"/>
        <v>-46000</v>
      </c>
      <c r="F72" s="169"/>
      <c r="G72" s="180"/>
      <c r="H72" s="179"/>
    </row>
    <row r="73" spans="2:8" ht="11.25" customHeight="1">
      <c r="B73" s="195" t="s">
        <v>20</v>
      </c>
      <c r="C73" s="169">
        <f t="shared" si="0"/>
        <v>2000</v>
      </c>
      <c r="D73" s="169">
        <f t="shared" si="0"/>
        <v>0</v>
      </c>
      <c r="E73" s="169">
        <f t="shared" si="0"/>
        <v>14000</v>
      </c>
      <c r="F73" s="169"/>
      <c r="G73" s="180"/>
      <c r="H73" s="179"/>
    </row>
    <row r="74" spans="2:8" ht="11.25" customHeight="1">
      <c r="B74" s="195" t="s">
        <v>34</v>
      </c>
      <c r="C74" s="169">
        <f aca="true" t="shared" si="1" ref="C74:E75">+C41-D41</f>
        <v>-1000</v>
      </c>
      <c r="D74" s="169">
        <f t="shared" si="1"/>
        <v>-24000</v>
      </c>
      <c r="E74" s="169">
        <f t="shared" si="1"/>
        <v>13000</v>
      </c>
      <c r="F74" s="169"/>
      <c r="G74" s="180"/>
      <c r="H74" s="179"/>
    </row>
    <row r="75" spans="2:8" ht="11.25" customHeight="1">
      <c r="B75" s="195" t="s">
        <v>35</v>
      </c>
      <c r="C75" s="169">
        <f t="shared" si="1"/>
        <v>-56000</v>
      </c>
      <c r="D75" s="169">
        <f t="shared" si="1"/>
        <v>-201000</v>
      </c>
      <c r="E75" s="169">
        <f t="shared" si="1"/>
        <v>20000</v>
      </c>
      <c r="F75" s="169"/>
      <c r="G75" s="180"/>
      <c r="H75" s="179"/>
    </row>
    <row r="76" spans="2:8" ht="11.25" customHeight="1">
      <c r="B76" s="193" t="s">
        <v>57</v>
      </c>
      <c r="C76" s="181">
        <f>SUM(C72:C75)</f>
        <v>-49000</v>
      </c>
      <c r="D76" s="181">
        <f>SUM(D72:D75)</f>
        <v>-302000</v>
      </c>
      <c r="E76" s="181">
        <f>SUM(E72:E75)</f>
        <v>1000</v>
      </c>
      <c r="F76" s="169"/>
      <c r="G76" s="180"/>
      <c r="H76" s="179"/>
    </row>
    <row r="77" spans="2:8" ht="11.25" customHeight="1">
      <c r="B77" s="191"/>
      <c r="C77" s="169"/>
      <c r="D77" s="169"/>
      <c r="E77" s="169"/>
      <c r="F77" s="169"/>
      <c r="G77" s="180"/>
      <c r="H77" s="179"/>
    </row>
    <row r="78" spans="2:8" ht="11.25" customHeight="1">
      <c r="B78" s="193" t="s">
        <v>58</v>
      </c>
      <c r="C78" s="182">
        <f>+C69+C76</f>
        <v>391000</v>
      </c>
      <c r="D78" s="182">
        <f>+D69+D76</f>
        <v>43000</v>
      </c>
      <c r="E78" s="182">
        <f>+E69+E76</f>
        <v>407000</v>
      </c>
      <c r="F78" s="169"/>
      <c r="G78" s="180"/>
      <c r="H78" s="179"/>
    </row>
    <row r="79" spans="2:8" ht="11.25" customHeight="1">
      <c r="B79" s="191"/>
      <c r="C79" s="169"/>
      <c r="D79" s="169"/>
      <c r="E79" s="169"/>
      <c r="F79" s="169"/>
      <c r="G79" s="180"/>
      <c r="H79" s="179"/>
    </row>
    <row r="80" spans="2:8" ht="11.25" customHeight="1">
      <c r="B80" s="196" t="s">
        <v>59</v>
      </c>
      <c r="C80" s="169"/>
      <c r="D80" s="169"/>
      <c r="E80" s="169"/>
      <c r="F80" s="169"/>
      <c r="G80" s="180"/>
      <c r="H80" s="179"/>
    </row>
    <row r="81" spans="2:8" ht="11.25" customHeight="1">
      <c r="B81" s="195" t="s">
        <v>60</v>
      </c>
      <c r="C81" s="169">
        <f>+D29-C29</f>
        <v>-251000</v>
      </c>
      <c r="D81" s="169">
        <f>+E29-D29</f>
        <v>485000</v>
      </c>
      <c r="E81" s="169">
        <f>+F29-E29</f>
        <v>302000</v>
      </c>
      <c r="F81" s="169"/>
      <c r="G81" s="180"/>
      <c r="H81" s="179"/>
    </row>
    <row r="82" spans="2:8" ht="11.25" customHeight="1">
      <c r="B82" s="195" t="s">
        <v>61</v>
      </c>
      <c r="C82" s="169">
        <f>+D32-C32</f>
        <v>-271000</v>
      </c>
      <c r="D82" s="169">
        <f>+E32-D32</f>
        <v>-630000</v>
      </c>
      <c r="E82" s="169">
        <f>+F32-E32</f>
        <v>-95001</v>
      </c>
      <c r="F82" s="169"/>
      <c r="G82" s="180"/>
      <c r="H82" s="179"/>
    </row>
    <row r="83" spans="2:8" ht="11.25" customHeight="1">
      <c r="B83" s="195" t="s">
        <v>62</v>
      </c>
      <c r="C83" s="169">
        <f>SUM(D33:D35)-SUM(C33:C35)-C66</f>
        <v>296000</v>
      </c>
      <c r="D83" s="169">
        <f>SUM(E33:E35)-SUM(D33:D35)-D66</f>
        <v>499000</v>
      </c>
      <c r="E83" s="169">
        <f>SUM(F33:F35)-SUM(E33:E35)-E66</f>
        <v>-101000</v>
      </c>
      <c r="F83" s="169"/>
      <c r="G83" s="180"/>
      <c r="H83" s="179"/>
    </row>
    <row r="84" spans="2:8" ht="11.25" customHeight="1">
      <c r="B84" s="193" t="s">
        <v>63</v>
      </c>
      <c r="C84" s="181">
        <f>SUM(C81:C83)</f>
        <v>-226000</v>
      </c>
      <c r="D84" s="181">
        <f>SUM(D81:D83)</f>
        <v>354000</v>
      </c>
      <c r="E84" s="181">
        <f>SUM(E81:E83)</f>
        <v>105999</v>
      </c>
      <c r="F84" s="169"/>
      <c r="G84" s="180"/>
      <c r="H84" s="179"/>
    </row>
    <row r="85" spans="2:8" ht="11.25" customHeight="1">
      <c r="B85" s="191"/>
      <c r="C85" s="169"/>
      <c r="D85" s="169"/>
      <c r="E85" s="169"/>
      <c r="F85" s="169"/>
      <c r="G85" s="180"/>
      <c r="H85" s="179"/>
    </row>
    <row r="86" spans="2:8" ht="11.25" customHeight="1">
      <c r="B86" s="193" t="s">
        <v>64</v>
      </c>
      <c r="C86" s="182">
        <f>+C78+C84</f>
        <v>165000</v>
      </c>
      <c r="D86" s="182">
        <f>+D78+D84</f>
        <v>397000</v>
      </c>
      <c r="E86" s="182">
        <f>+E78+E84</f>
        <v>512999</v>
      </c>
      <c r="F86" s="169"/>
      <c r="G86" s="180"/>
      <c r="H86" s="179"/>
    </row>
    <row r="87" spans="2:8" ht="11.25" customHeight="1">
      <c r="B87" s="191"/>
      <c r="C87" s="169"/>
      <c r="D87" s="169"/>
      <c r="E87" s="169"/>
      <c r="F87" s="169"/>
      <c r="G87" s="180"/>
      <c r="H87" s="179"/>
    </row>
    <row r="88" spans="2:8" ht="11.25" customHeight="1">
      <c r="B88" s="196" t="s">
        <v>65</v>
      </c>
      <c r="C88" s="169"/>
      <c r="D88" s="169"/>
      <c r="E88" s="169"/>
      <c r="F88" s="169"/>
      <c r="G88" s="180"/>
      <c r="H88" s="179"/>
    </row>
    <row r="89" spans="2:8" ht="11.25" customHeight="1">
      <c r="B89" s="195" t="s">
        <v>66</v>
      </c>
      <c r="C89" s="169">
        <f>+C44-D44</f>
        <v>0</v>
      </c>
      <c r="D89" s="169">
        <f>+D44-E44</f>
        <v>0</v>
      </c>
      <c r="E89" s="169">
        <f>+E44-F44</f>
        <v>-108000</v>
      </c>
      <c r="F89" s="169"/>
      <c r="G89" s="180"/>
      <c r="H89" s="179"/>
    </row>
    <row r="90" spans="2:8" ht="11.25" customHeight="1">
      <c r="B90" s="195" t="s">
        <v>67</v>
      </c>
      <c r="C90" s="169">
        <f>+C48-D48</f>
        <v>-11000</v>
      </c>
      <c r="D90" s="169">
        <f>+D48-E48</f>
        <v>183000</v>
      </c>
      <c r="E90" s="169">
        <f>+E48-F48</f>
        <v>-5000</v>
      </c>
      <c r="F90" s="169"/>
      <c r="G90" s="180"/>
      <c r="H90" s="179"/>
    </row>
    <row r="91" spans="2:8" ht="11.25" customHeight="1">
      <c r="B91" s="195" t="s">
        <v>68</v>
      </c>
      <c r="C91" s="169">
        <f>+C50-D50</f>
        <v>121000</v>
      </c>
      <c r="D91" s="169">
        <f>+D50-E50</f>
        <v>-446000</v>
      </c>
      <c r="E91" s="169">
        <f>+E50-F50</f>
        <v>-385999</v>
      </c>
      <c r="F91" s="180"/>
      <c r="G91" s="179"/>
      <c r="H91" s="179"/>
    </row>
    <row r="92" spans="2:8" ht="11.25" customHeight="1">
      <c r="B92" s="195" t="s">
        <v>69</v>
      </c>
      <c r="C92" s="170">
        <v>0</v>
      </c>
      <c r="D92" s="170">
        <v>0</v>
      </c>
      <c r="E92" s="170">
        <v>0</v>
      </c>
      <c r="F92" s="169"/>
      <c r="G92" s="180"/>
      <c r="H92" s="179"/>
    </row>
    <row r="93" spans="2:8" ht="11.25" customHeight="1">
      <c r="B93" s="193" t="s">
        <v>70</v>
      </c>
      <c r="C93" s="182">
        <f>SUM(C89:C92)</f>
        <v>110000</v>
      </c>
      <c r="D93" s="182">
        <f>SUM(D89:D92)</f>
        <v>-263000</v>
      </c>
      <c r="E93" s="182">
        <f>SUM(E89:E92)</f>
        <v>-498999</v>
      </c>
      <c r="F93" s="169"/>
      <c r="G93" s="180"/>
      <c r="H93" s="179"/>
    </row>
    <row r="94" spans="2:8" ht="11.25" customHeight="1">
      <c r="B94" s="191"/>
      <c r="C94" s="169"/>
      <c r="D94" s="169"/>
      <c r="E94" s="169"/>
      <c r="F94" s="169"/>
      <c r="G94" s="180"/>
      <c r="H94" s="179"/>
    </row>
    <row r="95" spans="2:8" ht="11.25" customHeight="1">
      <c r="B95" s="193" t="s">
        <v>71</v>
      </c>
      <c r="C95" s="181">
        <f>+C86+C93</f>
        <v>275000</v>
      </c>
      <c r="D95" s="181">
        <f>+D86+D93</f>
        <v>134000</v>
      </c>
      <c r="E95" s="181">
        <f>+E86+E93</f>
        <v>14000</v>
      </c>
      <c r="F95" s="169"/>
      <c r="G95" s="180"/>
      <c r="H95" s="179"/>
    </row>
    <row r="96" spans="2:8" ht="11.25" customHeight="1">
      <c r="B96" s="195" t="s">
        <v>72</v>
      </c>
      <c r="C96" s="169">
        <f aca="true" t="shared" si="2" ref="C96:E97">+C104-C100</f>
        <v>359000</v>
      </c>
      <c r="D96" s="169">
        <f t="shared" si="2"/>
        <v>67000</v>
      </c>
      <c r="E96" s="169">
        <f t="shared" si="2"/>
        <v>21000</v>
      </c>
      <c r="F96" s="169"/>
      <c r="G96" s="180"/>
      <c r="H96" s="179"/>
    </row>
    <row r="97" spans="2:8" ht="11.25" customHeight="1">
      <c r="B97" s="195" t="s">
        <v>73</v>
      </c>
      <c r="C97" s="169">
        <f t="shared" si="2"/>
        <v>-84000</v>
      </c>
      <c r="D97" s="169">
        <f t="shared" si="2"/>
        <v>67000</v>
      </c>
      <c r="E97" s="169">
        <f t="shared" si="2"/>
        <v>-7000</v>
      </c>
      <c r="F97" s="169"/>
      <c r="G97" s="180"/>
      <c r="H97" s="179"/>
    </row>
    <row r="98" spans="2:8" ht="11.25" customHeight="1">
      <c r="B98" s="191"/>
      <c r="C98" s="169"/>
      <c r="D98" s="169"/>
      <c r="E98" s="169"/>
      <c r="F98" s="169"/>
      <c r="G98" s="180"/>
      <c r="H98" s="179"/>
    </row>
    <row r="99" spans="2:8" ht="11.25" customHeight="1">
      <c r="B99" s="193" t="s">
        <v>74</v>
      </c>
      <c r="C99" s="184">
        <f>+D23</f>
        <v>686000</v>
      </c>
      <c r="D99" s="184">
        <f>+E23</f>
        <v>552000</v>
      </c>
      <c r="E99" s="184">
        <f>+F23</f>
        <v>538000</v>
      </c>
      <c r="F99" s="169"/>
      <c r="G99" s="180"/>
      <c r="H99" s="179"/>
    </row>
    <row r="100" spans="2:8" ht="11.25" customHeight="1">
      <c r="B100" s="195" t="s">
        <v>72</v>
      </c>
      <c r="C100" s="169">
        <f aca="true" t="shared" si="3" ref="C100:E101">+D21</f>
        <v>570000</v>
      </c>
      <c r="D100" s="169">
        <f t="shared" si="3"/>
        <v>503000</v>
      </c>
      <c r="E100" s="169">
        <f t="shared" si="3"/>
        <v>482000</v>
      </c>
      <c r="F100" s="169"/>
      <c r="G100" s="180"/>
      <c r="H100" s="179"/>
    </row>
    <row r="101" spans="2:8" ht="11.25" customHeight="1">
      <c r="B101" s="195" t="s">
        <v>73</v>
      </c>
      <c r="C101" s="169">
        <f t="shared" si="3"/>
        <v>116000</v>
      </c>
      <c r="D101" s="169">
        <f t="shared" si="3"/>
        <v>49000</v>
      </c>
      <c r="E101" s="169">
        <f t="shared" si="3"/>
        <v>56000</v>
      </c>
      <c r="F101" s="169"/>
      <c r="G101" s="180"/>
      <c r="H101" s="179"/>
    </row>
    <row r="102" spans="2:8" ht="11.25" customHeight="1">
      <c r="B102" s="191"/>
      <c r="C102" s="169"/>
      <c r="D102" s="169"/>
      <c r="E102" s="169"/>
      <c r="F102" s="169"/>
      <c r="G102" s="180"/>
      <c r="H102" s="179"/>
    </row>
    <row r="103" spans="2:8" ht="11.25" customHeight="1" thickBot="1">
      <c r="B103" s="193" t="s">
        <v>75</v>
      </c>
      <c r="C103" s="172">
        <f>+C95+C99</f>
        <v>961000</v>
      </c>
      <c r="D103" s="172">
        <f>+D95+D99</f>
        <v>686000</v>
      </c>
      <c r="E103" s="172">
        <f>+E95+E99</f>
        <v>552000</v>
      </c>
      <c r="F103" s="169"/>
      <c r="G103" s="180"/>
      <c r="H103" s="179"/>
    </row>
    <row r="104" spans="2:8" ht="11.25" customHeight="1" thickTop="1">
      <c r="B104" s="195" t="s">
        <v>72</v>
      </c>
      <c r="C104" s="169">
        <f aca="true" t="shared" si="4" ref="C104:E105">+C21</f>
        <v>929000</v>
      </c>
      <c r="D104" s="169">
        <f t="shared" si="4"/>
        <v>570000</v>
      </c>
      <c r="E104" s="169">
        <f t="shared" si="4"/>
        <v>503000</v>
      </c>
      <c r="F104" s="169"/>
      <c r="G104" s="180"/>
      <c r="H104" s="179"/>
    </row>
    <row r="105" spans="2:8" ht="11.25" customHeight="1">
      <c r="B105" s="195" t="s">
        <v>73</v>
      </c>
      <c r="C105" s="169">
        <f t="shared" si="4"/>
        <v>32000</v>
      </c>
      <c r="D105" s="169">
        <f t="shared" si="4"/>
        <v>116000</v>
      </c>
      <c r="E105" s="169">
        <f t="shared" si="4"/>
        <v>49000</v>
      </c>
      <c r="F105" s="169"/>
      <c r="G105" s="180"/>
      <c r="H105" s="179"/>
    </row>
    <row r="106" spans="2:8" ht="11.25" customHeight="1">
      <c r="B106" s="178"/>
      <c r="C106" s="169"/>
      <c r="D106" s="169"/>
      <c r="E106" s="169"/>
      <c r="F106" s="169"/>
      <c r="G106" s="180"/>
      <c r="H106" s="179"/>
    </row>
    <row r="107" spans="2:8" ht="11.25" customHeight="1">
      <c r="B107" s="178"/>
      <c r="C107" s="169"/>
      <c r="D107" s="169"/>
      <c r="E107" s="169"/>
      <c r="F107" s="169"/>
      <c r="G107" s="180"/>
      <c r="H107" s="179"/>
    </row>
    <row r="108" spans="2:8" ht="11.25" customHeight="1">
      <c r="B108" s="175" t="s">
        <v>76</v>
      </c>
      <c r="F108" s="169"/>
      <c r="G108" s="180"/>
      <c r="H108" s="179"/>
    </row>
    <row r="109" spans="2:8" ht="19.5" customHeight="1" thickBot="1">
      <c r="B109" s="176"/>
      <c r="C109" s="164">
        <v>2019</v>
      </c>
      <c r="D109" s="164">
        <v>2018</v>
      </c>
      <c r="E109" s="164">
        <v>2017</v>
      </c>
      <c r="F109" s="169"/>
      <c r="G109" s="180"/>
      <c r="H109" s="179"/>
    </row>
    <row r="110" spans="2:8" ht="11.25" customHeight="1">
      <c r="B110" s="197" t="s">
        <v>77</v>
      </c>
      <c r="C110" s="182">
        <v>618000</v>
      </c>
      <c r="D110" s="182">
        <v>707000</v>
      </c>
      <c r="E110" s="182">
        <v>658000</v>
      </c>
      <c r="F110" s="68"/>
      <c r="G110" s="180"/>
      <c r="H110" s="179"/>
    </row>
    <row r="111" spans="2:8" ht="11.25" customHeight="1">
      <c r="B111" s="191"/>
      <c r="C111" s="68"/>
      <c r="D111" s="68"/>
      <c r="E111" s="68"/>
      <c r="F111" s="68"/>
      <c r="G111" s="180"/>
      <c r="H111" s="179"/>
    </row>
    <row r="112" spans="2:8" ht="11.25" customHeight="1">
      <c r="B112" s="198" t="s">
        <v>78</v>
      </c>
      <c r="C112" s="176"/>
      <c r="D112" s="176"/>
      <c r="E112" s="176"/>
      <c r="F112" s="176"/>
      <c r="G112" s="176"/>
      <c r="H112" s="179"/>
    </row>
    <row r="113" spans="2:8" ht="11.25" customHeight="1">
      <c r="B113" s="195" t="s">
        <v>79</v>
      </c>
      <c r="C113" s="183">
        <f>+C5/D5-1</f>
        <v>0.12695574430040235</v>
      </c>
      <c r="D113" s="183">
        <f>+D5/E5-1</f>
        <v>-0.04503735325506941</v>
      </c>
      <c r="E113" s="183">
        <f>+E5/F5-1</f>
        <v>0.05780085798148571</v>
      </c>
      <c r="F113" s="169"/>
      <c r="G113" s="180"/>
      <c r="H113" s="179"/>
    </row>
    <row r="114" spans="2:8" ht="11.25" customHeight="1">
      <c r="B114" s="191"/>
      <c r="C114" s="169"/>
      <c r="D114" s="169"/>
      <c r="E114" s="169"/>
      <c r="F114" s="169"/>
      <c r="G114" s="180"/>
      <c r="H114" s="179"/>
    </row>
    <row r="115" spans="2:8" ht="11.25" customHeight="1">
      <c r="B115" s="196" t="s">
        <v>80</v>
      </c>
      <c r="C115" s="169"/>
      <c r="D115" s="169"/>
      <c r="E115" s="169"/>
      <c r="F115" s="169"/>
      <c r="G115" s="180"/>
      <c r="H115" s="179"/>
    </row>
    <row r="116" spans="2:8" ht="11.25" customHeight="1">
      <c r="B116" s="195" t="s">
        <v>81</v>
      </c>
      <c r="C116" s="185">
        <f>+C26/C45</f>
        <v>2.1645962732919255</v>
      </c>
      <c r="D116" s="185">
        <f>+D26/D45</f>
        <v>1.5250338294993233</v>
      </c>
      <c r="E116" s="185">
        <f>+E26/E45</f>
        <v>0.7235387045813586</v>
      </c>
      <c r="F116" s="169"/>
      <c r="G116" s="180"/>
      <c r="H116" s="179"/>
    </row>
    <row r="117" spans="2:8" ht="11.25" customHeight="1">
      <c r="B117" s="195" t="s">
        <v>82</v>
      </c>
      <c r="C117" s="185">
        <f>+(C23+C24)/C45</f>
        <v>2.1459627329192545</v>
      </c>
      <c r="D117" s="185">
        <f>+(D23+D24)/D45</f>
        <v>1.5060893098782138</v>
      </c>
      <c r="E117" s="185">
        <f>+(E23+E24)/E45</f>
        <v>0.7124802527646129</v>
      </c>
      <c r="F117" s="169"/>
      <c r="G117" s="180"/>
      <c r="H117" s="179"/>
    </row>
    <row r="118" spans="2:8" ht="11.25" customHeight="1">
      <c r="B118" s="195" t="s">
        <v>83</v>
      </c>
      <c r="C118" s="185">
        <f>+C5/((C24+D24)/2)</f>
        <v>11.891509433962264</v>
      </c>
      <c r="D118" s="185">
        <f>+D5/((D24+E24)/2)</f>
        <v>11.516087516087516</v>
      </c>
      <c r="E118" s="185">
        <f>+E5/((E24+F24)/2)</f>
        <v>14.327217125382264</v>
      </c>
      <c r="F118" s="169"/>
      <c r="G118" s="180"/>
      <c r="H118" s="179"/>
    </row>
    <row r="119" spans="2:8" ht="11.25" customHeight="1">
      <c r="B119" s="195" t="s">
        <v>84</v>
      </c>
      <c r="C119" s="186">
        <f>365/C118</f>
        <v>30.69416898056327</v>
      </c>
      <c r="D119" s="186">
        <f>365/D118</f>
        <v>31.69479213232007</v>
      </c>
      <c r="E119" s="186">
        <f>365/E118</f>
        <v>25.47598719316969</v>
      </c>
      <c r="F119" s="169"/>
      <c r="G119" s="180"/>
      <c r="H119" s="179"/>
    </row>
    <row r="120" spans="2:8" ht="11.25" customHeight="1">
      <c r="B120" s="191"/>
      <c r="C120" s="169"/>
      <c r="D120" s="169"/>
      <c r="E120" s="169"/>
      <c r="F120" s="169"/>
      <c r="G120" s="180"/>
      <c r="H120" s="179"/>
    </row>
    <row r="121" spans="2:8" ht="11.25" customHeight="1">
      <c r="B121" s="196" t="s">
        <v>85</v>
      </c>
      <c r="C121" s="169"/>
      <c r="D121" s="169"/>
      <c r="E121" s="169"/>
      <c r="F121" s="169"/>
      <c r="G121" s="180"/>
      <c r="H121" s="179"/>
    </row>
    <row r="122" spans="2:8" ht="11.25" customHeight="1">
      <c r="B122" s="195" t="s">
        <v>86</v>
      </c>
      <c r="C122" s="183">
        <f>+(C44+C48)/(C44+C48+C57)</f>
        <v>0.2218425369054128</v>
      </c>
      <c r="D122" s="183">
        <f>+(D44+D48)/(D44+D48+D57)</f>
        <v>0.2490474013107758</v>
      </c>
      <c r="E122" s="183">
        <f>+(E44+E48)/(E44+E48+E57)</f>
        <v>0.2586913888393653</v>
      </c>
      <c r="F122" s="169"/>
      <c r="G122" s="180"/>
      <c r="H122" s="179"/>
    </row>
    <row r="123" spans="2:8" ht="11.25" customHeight="1">
      <c r="B123" s="195" t="s">
        <v>87</v>
      </c>
      <c r="C123" s="185">
        <f>+C110/C10</f>
        <v>8.24</v>
      </c>
      <c r="D123" s="185">
        <f>+D110/D10</f>
        <v>9.302631578947368</v>
      </c>
      <c r="E123" s="185">
        <f>+E110/E10</f>
        <v>8.225</v>
      </c>
      <c r="F123" s="169"/>
      <c r="G123" s="180"/>
      <c r="H123" s="179"/>
    </row>
    <row r="124" spans="2:8" ht="11.25" customHeight="1">
      <c r="B124" s="195" t="s">
        <v>88</v>
      </c>
      <c r="C124" s="185">
        <f>+C110/(C48+C44)</f>
        <v>0.3807763401109057</v>
      </c>
      <c r="D124" s="185">
        <f>+D110/(D48+D44)</f>
        <v>0.43268053855569155</v>
      </c>
      <c r="E124" s="185">
        <f>+E110/(E48+E44)</f>
        <v>0.4534803583735355</v>
      </c>
      <c r="F124" s="169"/>
      <c r="G124" s="180"/>
      <c r="H124" s="179"/>
    </row>
    <row r="125" spans="2:8" ht="11.25" customHeight="1">
      <c r="B125" s="191"/>
      <c r="C125" s="169"/>
      <c r="D125" s="169"/>
      <c r="E125" s="169"/>
      <c r="F125" s="169"/>
      <c r="G125" s="180"/>
      <c r="H125" s="179"/>
    </row>
    <row r="126" spans="2:8" ht="11.25" customHeight="1">
      <c r="B126" s="196" t="s">
        <v>89</v>
      </c>
      <c r="C126" s="169"/>
      <c r="D126" s="169"/>
      <c r="E126" s="169"/>
      <c r="F126" s="169"/>
      <c r="G126" s="180"/>
      <c r="H126" s="179"/>
    </row>
    <row r="127" spans="2:8" ht="11.25" customHeight="1">
      <c r="B127" s="195" t="s">
        <v>2</v>
      </c>
      <c r="C127" s="183">
        <f>+C7/C5</f>
        <v>0.1870289567631892</v>
      </c>
      <c r="D127" s="183">
        <f>+D7/D5</f>
        <v>0.21881984801072865</v>
      </c>
      <c r="E127" s="183">
        <f>+E7/E5</f>
        <v>0.22347918890074706</v>
      </c>
      <c r="F127" s="169"/>
      <c r="G127" s="180"/>
      <c r="H127" s="179"/>
    </row>
    <row r="128" spans="2:8" ht="11.25" customHeight="1">
      <c r="B128" s="195" t="s">
        <v>90</v>
      </c>
      <c r="C128" s="183">
        <f>+C110/C5</f>
        <v>0.12257040856802856</v>
      </c>
      <c r="D128" s="183">
        <f>+D110/D5</f>
        <v>0.15802413947250782</v>
      </c>
      <c r="E128" s="183">
        <f>+E110/E5</f>
        <v>0.14044823906083245</v>
      </c>
      <c r="F128" s="169"/>
      <c r="G128" s="180"/>
      <c r="H128" s="179"/>
    </row>
    <row r="129" spans="2:8" ht="11.25" customHeight="1">
      <c r="B129" s="195" t="s">
        <v>91</v>
      </c>
      <c r="C129" s="183">
        <f>+C15/((C37+D37)/2)</f>
        <v>0.09539227895392279</v>
      </c>
      <c r="D129" s="183">
        <f>+D15/((D37+E37)/2)</f>
        <v>0.10042442050277506</v>
      </c>
      <c r="E129" s="183">
        <f>+E15/((E37+F37)/2)</f>
        <v>0.03242121854631167</v>
      </c>
      <c r="F129" s="169"/>
      <c r="G129" s="180"/>
      <c r="H129" s="179"/>
    </row>
    <row r="130" spans="2:8" ht="11.25" customHeight="1">
      <c r="B130" s="195" t="s">
        <v>92</v>
      </c>
      <c r="C130" s="183">
        <f>+C15/(C57+D57)/2</f>
        <v>0.03606403013182674</v>
      </c>
      <c r="D130" s="183">
        <f>+D15/(D57+E57)/2</f>
        <v>0.042322509631260316</v>
      </c>
      <c r="E130" s="183">
        <f>+E15/(E57+F57)/2</f>
        <v>0.015497148524671461</v>
      </c>
      <c r="F130" s="169"/>
      <c r="G130" s="180"/>
      <c r="H130" s="179"/>
    </row>
    <row r="131" spans="2:8" ht="11.25" customHeight="1">
      <c r="B131" s="178"/>
      <c r="C131" s="169"/>
      <c r="D131" s="169"/>
      <c r="E131" s="169"/>
      <c r="F131" s="169"/>
      <c r="G131" s="180"/>
      <c r="H131" s="179"/>
    </row>
    <row r="132" spans="2:8" ht="11.25" customHeight="1">
      <c r="B132" s="178"/>
      <c r="C132" s="169"/>
      <c r="D132" s="169"/>
      <c r="E132" s="169"/>
      <c r="F132" s="169"/>
      <c r="G132" s="180"/>
      <c r="H132" s="179"/>
    </row>
    <row r="133" spans="2:8" ht="11.25" customHeight="1">
      <c r="B133" s="178"/>
      <c r="C133" s="169"/>
      <c r="D133" s="169"/>
      <c r="E133" s="169"/>
      <c r="F133" s="169"/>
      <c r="G133" s="180"/>
      <c r="H133" s="179"/>
    </row>
    <row r="134" spans="2:8" ht="11.25" customHeight="1">
      <c r="B134" s="178"/>
      <c r="C134" s="169"/>
      <c r="D134" s="169"/>
      <c r="E134" s="169"/>
      <c r="F134" s="169"/>
      <c r="G134" s="180"/>
      <c r="H134" s="179"/>
    </row>
    <row r="135" spans="2:8" ht="11.25" customHeight="1">
      <c r="B135" s="178"/>
      <c r="C135" s="169"/>
      <c r="D135" s="169"/>
      <c r="E135" s="169"/>
      <c r="F135" s="169"/>
      <c r="G135" s="180"/>
      <c r="H135" s="179"/>
    </row>
    <row r="136" spans="2:8" ht="11.25" customHeight="1">
      <c r="B136" s="178"/>
      <c r="C136" s="169"/>
      <c r="D136" s="169"/>
      <c r="E136" s="169"/>
      <c r="F136" s="169"/>
      <c r="G136" s="180"/>
      <c r="H136" s="179"/>
    </row>
    <row r="137" spans="2:8" ht="11.25" customHeight="1">
      <c r="B137" s="178"/>
      <c r="C137" s="169"/>
      <c r="D137" s="169"/>
      <c r="E137" s="169"/>
      <c r="F137" s="169"/>
      <c r="G137" s="180"/>
      <c r="H137" s="179"/>
    </row>
    <row r="138" spans="2:8" ht="11.25" customHeight="1">
      <c r="B138" s="178"/>
      <c r="C138" s="169"/>
      <c r="D138" s="169"/>
      <c r="E138" s="169"/>
      <c r="F138" s="169"/>
      <c r="G138" s="180"/>
      <c r="H138" s="179"/>
    </row>
    <row r="139" spans="2:8" ht="11.25" customHeight="1">
      <c r="B139" s="178"/>
      <c r="C139" s="169"/>
      <c r="D139" s="169"/>
      <c r="E139" s="169"/>
      <c r="F139" s="169"/>
      <c r="G139" s="180"/>
      <c r="H139" s="179"/>
    </row>
    <row r="140" spans="2:8" ht="11.25" customHeight="1">
      <c r="B140" s="178"/>
      <c r="C140" s="169"/>
      <c r="D140" s="169"/>
      <c r="E140" s="169"/>
      <c r="F140" s="169"/>
      <c r="G140" s="180"/>
      <c r="H140" s="179"/>
    </row>
    <row r="141" spans="2:8" ht="11.25" customHeight="1">
      <c r="B141" s="178"/>
      <c r="C141" s="169"/>
      <c r="D141" s="169"/>
      <c r="E141" s="169"/>
      <c r="F141" s="169"/>
      <c r="G141" s="180"/>
      <c r="H141" s="179"/>
    </row>
    <row r="142" spans="2:8" ht="11.25" customHeight="1">
      <c r="B142" s="178"/>
      <c r="C142" s="169"/>
      <c r="D142" s="169"/>
      <c r="E142" s="169"/>
      <c r="F142" s="169"/>
      <c r="G142" s="180"/>
      <c r="H142" s="179"/>
    </row>
    <row r="143" spans="2:8" ht="11.25" customHeight="1">
      <c r="B143" s="178"/>
      <c r="C143" s="169"/>
      <c r="D143" s="169"/>
      <c r="E143" s="169"/>
      <c r="F143" s="169"/>
      <c r="G143" s="180"/>
      <c r="H143" s="179"/>
    </row>
    <row r="144" spans="2:8" ht="11.25" customHeight="1">
      <c r="B144" s="178"/>
      <c r="C144" s="169"/>
      <c r="D144" s="169"/>
      <c r="E144" s="169"/>
      <c r="F144" s="169"/>
      <c r="G144" s="180"/>
      <c r="H144" s="179"/>
    </row>
    <row r="145" spans="2:8" ht="11.25" customHeight="1">
      <c r="B145" s="178"/>
      <c r="C145" s="169"/>
      <c r="D145" s="169"/>
      <c r="E145" s="169"/>
      <c r="F145" s="169"/>
      <c r="G145" s="180"/>
      <c r="H145" s="179"/>
    </row>
    <row r="146" spans="2:8" ht="11.25" customHeight="1">
      <c r="B146" s="178"/>
      <c r="C146" s="169"/>
      <c r="D146" s="169"/>
      <c r="E146" s="169"/>
      <c r="F146" s="169"/>
      <c r="G146" s="180"/>
      <c r="H146" s="179"/>
    </row>
    <row r="147" spans="2:8" ht="11.25" customHeight="1">
      <c r="B147" s="178"/>
      <c r="C147" s="169"/>
      <c r="D147" s="169"/>
      <c r="E147" s="169"/>
      <c r="F147" s="169"/>
      <c r="G147" s="180"/>
      <c r="H147" s="179"/>
    </row>
    <row r="148" spans="2:8" ht="11.25" customHeight="1">
      <c r="B148" s="178"/>
      <c r="C148" s="169"/>
      <c r="D148" s="169"/>
      <c r="E148" s="169"/>
      <c r="F148" s="169"/>
      <c r="G148" s="180"/>
      <c r="H148" s="179"/>
    </row>
    <row r="149" spans="2:8" ht="11.25" customHeight="1">
      <c r="B149" s="178"/>
      <c r="C149" s="169"/>
      <c r="D149" s="169"/>
      <c r="E149" s="169"/>
      <c r="F149" s="169"/>
      <c r="G149" s="180"/>
      <c r="H149" s="179"/>
    </row>
    <row r="150" spans="2:8" ht="11.25" customHeight="1">
      <c r="B150" s="178"/>
      <c r="C150" s="169"/>
      <c r="D150" s="169"/>
      <c r="E150" s="169"/>
      <c r="F150" s="169"/>
      <c r="G150" s="180"/>
      <c r="H150" s="179"/>
    </row>
    <row r="151" spans="2:8" ht="11.25" customHeight="1">
      <c r="B151" s="178"/>
      <c r="C151" s="169"/>
      <c r="D151" s="169"/>
      <c r="E151" s="169"/>
      <c r="F151" s="169"/>
      <c r="G151" s="180"/>
      <c r="H151" s="179"/>
    </row>
    <row r="152" spans="2:8" ht="11.25" customHeight="1">
      <c r="B152" s="178"/>
      <c r="C152" s="169"/>
      <c r="D152" s="169"/>
      <c r="E152" s="169"/>
      <c r="F152" s="169"/>
      <c r="G152" s="180"/>
      <c r="H152" s="179"/>
    </row>
    <row r="153" spans="2:8" ht="11.25" customHeight="1">
      <c r="B153" s="178"/>
      <c r="C153" s="169"/>
      <c r="D153" s="169"/>
      <c r="E153" s="169"/>
      <c r="F153" s="169"/>
      <c r="G153" s="180"/>
      <c r="H153" s="179"/>
    </row>
    <row r="154" spans="2:8" ht="11.25" customHeight="1">
      <c r="B154" s="178"/>
      <c r="C154" s="169"/>
      <c r="D154" s="169"/>
      <c r="E154" s="169"/>
      <c r="F154" s="169"/>
      <c r="G154" s="180"/>
      <c r="H154" s="179"/>
    </row>
    <row r="155" spans="2:8" ht="11.25" customHeight="1">
      <c r="B155" s="178"/>
      <c r="C155" s="169"/>
      <c r="D155" s="169"/>
      <c r="E155" s="169"/>
      <c r="F155" s="169"/>
      <c r="G155" s="180"/>
      <c r="H155" s="179"/>
    </row>
    <row r="156" spans="2:8" ht="11.25" customHeight="1">
      <c r="B156" s="178"/>
      <c r="C156" s="169"/>
      <c r="D156" s="169"/>
      <c r="E156" s="169"/>
      <c r="F156" s="169"/>
      <c r="G156" s="180"/>
      <c r="H156" s="179"/>
    </row>
    <row r="157" spans="2:8" ht="11.25" customHeight="1">
      <c r="B157" s="178"/>
      <c r="C157" s="169"/>
      <c r="D157" s="169"/>
      <c r="E157" s="169"/>
      <c r="F157" s="169"/>
      <c r="G157" s="180"/>
      <c r="H157" s="179"/>
    </row>
    <row r="158" spans="2:8" ht="11.25" customHeight="1">
      <c r="B158" s="178"/>
      <c r="C158" s="169"/>
      <c r="D158" s="169"/>
      <c r="E158" s="169"/>
      <c r="F158" s="169"/>
      <c r="G158" s="180"/>
      <c r="H158" s="179"/>
    </row>
    <row r="159" spans="2:8" ht="11.25" customHeight="1">
      <c r="B159" s="178"/>
      <c r="C159" s="169"/>
      <c r="D159" s="169"/>
      <c r="E159" s="169"/>
      <c r="F159" s="169"/>
      <c r="G159" s="180"/>
      <c r="H159" s="179"/>
    </row>
    <row r="160" spans="2:8" ht="11.25" customHeight="1">
      <c r="B160" s="178"/>
      <c r="C160" s="169"/>
      <c r="D160" s="169"/>
      <c r="E160" s="169"/>
      <c r="F160" s="169"/>
      <c r="G160" s="180"/>
      <c r="H160" s="179"/>
    </row>
    <row r="161" spans="2:8" ht="11.25" customHeight="1">
      <c r="B161" s="178"/>
      <c r="C161" s="169"/>
      <c r="D161" s="169"/>
      <c r="E161" s="169"/>
      <c r="F161" s="169"/>
      <c r="G161" s="180"/>
      <c r="H161" s="179"/>
    </row>
    <row r="162" spans="2:8" ht="11.25" customHeight="1">
      <c r="B162" s="178"/>
      <c r="C162" s="169"/>
      <c r="D162" s="169"/>
      <c r="E162" s="169"/>
      <c r="F162" s="169"/>
      <c r="G162" s="180"/>
      <c r="H162" s="179"/>
    </row>
    <row r="163" spans="2:8" ht="11.25" customHeight="1">
      <c r="B163" s="178"/>
      <c r="C163" s="169"/>
      <c r="D163" s="169"/>
      <c r="E163" s="169"/>
      <c r="F163" s="169"/>
      <c r="G163" s="180"/>
      <c r="H163" s="179"/>
    </row>
    <row r="164" spans="2:8" ht="11.25" customHeight="1">
      <c r="B164" s="178"/>
      <c r="C164" s="169"/>
      <c r="D164" s="169"/>
      <c r="E164" s="169"/>
      <c r="F164" s="169"/>
      <c r="G164" s="180"/>
      <c r="H164" s="179"/>
    </row>
    <row r="165" spans="2:8" ht="11.25" customHeight="1">
      <c r="B165" s="178"/>
      <c r="C165" s="169"/>
      <c r="D165" s="169"/>
      <c r="E165" s="169"/>
      <c r="F165" s="169"/>
      <c r="G165" s="180"/>
      <c r="H165" s="179"/>
    </row>
    <row r="166" spans="2:8" ht="11.25" customHeight="1">
      <c r="B166" s="178"/>
      <c r="C166" s="169"/>
      <c r="D166" s="169"/>
      <c r="E166" s="169"/>
      <c r="F166" s="169"/>
      <c r="G166" s="180"/>
      <c r="H166" s="179"/>
    </row>
    <row r="167" spans="2:8" ht="11.25" customHeight="1">
      <c r="B167" s="178"/>
      <c r="C167" s="169"/>
      <c r="D167" s="169"/>
      <c r="E167" s="169"/>
      <c r="F167" s="169"/>
      <c r="G167" s="180"/>
      <c r="H167" s="179"/>
    </row>
    <row r="168" spans="2:8" ht="11.25" customHeight="1">
      <c r="B168" s="178"/>
      <c r="C168" s="169"/>
      <c r="D168" s="169"/>
      <c r="E168" s="169"/>
      <c r="F168" s="169"/>
      <c r="G168" s="180"/>
      <c r="H168" s="179"/>
    </row>
    <row r="169" spans="2:8" ht="11.25" customHeight="1">
      <c r="B169" s="178"/>
      <c r="C169" s="169"/>
      <c r="D169" s="169"/>
      <c r="E169" s="169"/>
      <c r="F169" s="169"/>
      <c r="G169" s="180"/>
      <c r="H169" s="179"/>
    </row>
    <row r="170" spans="2:8" ht="11.25" customHeight="1">
      <c r="B170" s="178"/>
      <c r="C170" s="169"/>
      <c r="D170" s="169"/>
      <c r="E170" s="169"/>
      <c r="F170" s="169"/>
      <c r="G170" s="180"/>
      <c r="H170" s="179"/>
    </row>
    <row r="171" spans="2:8" ht="11.25" customHeight="1">
      <c r="B171" s="178"/>
      <c r="C171" s="169"/>
      <c r="D171" s="169"/>
      <c r="E171" s="169"/>
      <c r="F171" s="169"/>
      <c r="G171" s="180"/>
      <c r="H171" s="179"/>
    </row>
    <row r="172" spans="2:8" ht="11.25" customHeight="1">
      <c r="B172" s="178"/>
      <c r="C172" s="169"/>
      <c r="D172" s="169"/>
      <c r="E172" s="169"/>
      <c r="F172" s="169"/>
      <c r="G172" s="180"/>
      <c r="H172" s="179"/>
    </row>
    <row r="173" spans="2:8" ht="11.25" customHeight="1">
      <c r="B173" s="178"/>
      <c r="C173" s="169"/>
      <c r="D173" s="169"/>
      <c r="E173" s="169"/>
      <c r="F173" s="169"/>
      <c r="G173" s="180"/>
      <c r="H173" s="179"/>
    </row>
    <row r="174" spans="2:8" ht="11.25" customHeight="1">
      <c r="B174" s="178"/>
      <c r="C174" s="169"/>
      <c r="D174" s="169"/>
      <c r="E174" s="169"/>
      <c r="F174" s="169"/>
      <c r="G174" s="180"/>
      <c r="H174" s="179"/>
    </row>
    <row r="175" spans="2:8" ht="11.25" customHeight="1">
      <c r="B175" s="178"/>
      <c r="C175" s="169"/>
      <c r="D175" s="169"/>
      <c r="E175" s="169"/>
      <c r="F175" s="169"/>
      <c r="G175" s="180"/>
      <c r="H175" s="179"/>
    </row>
    <row r="176" spans="2:8" ht="11.25" customHeight="1">
      <c r="B176" s="178"/>
      <c r="C176" s="169"/>
      <c r="D176" s="169"/>
      <c r="E176" s="169"/>
      <c r="F176" s="169"/>
      <c r="G176" s="180"/>
      <c r="H176" s="179"/>
    </row>
    <row r="177" spans="2:8" ht="11.25" customHeight="1">
      <c r="B177" s="178"/>
      <c r="C177" s="169"/>
      <c r="D177" s="169"/>
      <c r="E177" s="169"/>
      <c r="F177" s="169"/>
      <c r="G177" s="180"/>
      <c r="H177" s="179"/>
    </row>
    <row r="178" spans="2:8" ht="11.25" customHeight="1">
      <c r="B178" s="178"/>
      <c r="C178" s="169"/>
      <c r="D178" s="169"/>
      <c r="E178" s="169"/>
      <c r="F178" s="169"/>
      <c r="G178" s="180"/>
      <c r="H178" s="179"/>
    </row>
    <row r="179" spans="2:8" ht="11.25" customHeight="1">
      <c r="B179" s="178"/>
      <c r="C179" s="169"/>
      <c r="D179" s="169"/>
      <c r="E179" s="169"/>
      <c r="F179" s="169"/>
      <c r="G179" s="180"/>
      <c r="H179" s="179"/>
    </row>
    <row r="180" spans="2:8" ht="11.25" customHeight="1">
      <c r="B180" s="178"/>
      <c r="C180" s="169"/>
      <c r="D180" s="169"/>
      <c r="E180" s="169"/>
      <c r="F180" s="169"/>
      <c r="G180" s="180"/>
      <c r="H180" s="179"/>
    </row>
    <row r="181" spans="2:8" ht="11.25" customHeight="1">
      <c r="B181" s="178"/>
      <c r="C181" s="169"/>
      <c r="D181" s="169"/>
      <c r="E181" s="169"/>
      <c r="F181" s="169"/>
      <c r="G181" s="180"/>
      <c r="H181" s="179"/>
    </row>
    <row r="182" spans="2:8" ht="11.25" customHeight="1">
      <c r="B182" s="178"/>
      <c r="C182" s="169"/>
      <c r="D182" s="169"/>
      <c r="E182" s="169"/>
      <c r="F182" s="169"/>
      <c r="G182" s="180"/>
      <c r="H182" s="179"/>
    </row>
    <row r="183" spans="2:8" ht="11.25" customHeight="1">
      <c r="B183" s="178"/>
      <c r="C183" s="169"/>
      <c r="D183" s="169"/>
      <c r="E183" s="169"/>
      <c r="F183" s="169"/>
      <c r="G183" s="180"/>
      <c r="H183" s="179"/>
    </row>
    <row r="184" spans="2:8" ht="11.25" customHeight="1">
      <c r="B184" s="178"/>
      <c r="C184" s="169"/>
      <c r="D184" s="169"/>
      <c r="E184" s="169"/>
      <c r="F184" s="169"/>
      <c r="G184" s="180"/>
      <c r="H184" s="179"/>
    </row>
    <row r="185" spans="2:8" ht="11.25" customHeight="1">
      <c r="B185" s="178"/>
      <c r="C185" s="169"/>
      <c r="D185" s="169"/>
      <c r="E185" s="169"/>
      <c r="F185" s="169"/>
      <c r="G185" s="180"/>
      <c r="H185" s="179"/>
    </row>
    <row r="186" spans="2:8" ht="11.25" customHeight="1">
      <c r="B186" s="178"/>
      <c r="C186" s="169"/>
      <c r="D186" s="169"/>
      <c r="E186" s="169"/>
      <c r="F186" s="169"/>
      <c r="G186" s="180"/>
      <c r="H186" s="179"/>
    </row>
    <row r="187" spans="2:8" ht="11.25" customHeight="1">
      <c r="B187" s="178"/>
      <c r="C187" s="169"/>
      <c r="D187" s="169"/>
      <c r="E187" s="169"/>
      <c r="F187" s="169"/>
      <c r="G187" s="180"/>
      <c r="H187" s="179"/>
    </row>
    <row r="188" spans="2:8" ht="11.25" customHeight="1">
      <c r="B188" s="178"/>
      <c r="C188" s="169"/>
      <c r="D188" s="169"/>
      <c r="E188" s="169"/>
      <c r="F188" s="169"/>
      <c r="G188" s="180"/>
      <c r="H188" s="179"/>
    </row>
    <row r="189" spans="2:8" ht="11.25" customHeight="1">
      <c r="B189" s="178"/>
      <c r="C189" s="169"/>
      <c r="D189" s="169"/>
      <c r="E189" s="169"/>
      <c r="F189" s="169"/>
      <c r="G189" s="180"/>
      <c r="H189" s="179"/>
    </row>
    <row r="190" spans="2:8" ht="11.25" customHeight="1">
      <c r="B190" s="178"/>
      <c r="C190" s="169"/>
      <c r="D190" s="169"/>
      <c r="E190" s="169"/>
      <c r="F190" s="169"/>
      <c r="G190" s="180"/>
      <c r="H190" s="179"/>
    </row>
    <row r="191" spans="2:8" ht="11.25" customHeight="1">
      <c r="B191" s="178"/>
      <c r="C191" s="169"/>
      <c r="D191" s="169"/>
      <c r="E191" s="169"/>
      <c r="F191" s="169"/>
      <c r="G191" s="180"/>
      <c r="H191" s="179"/>
    </row>
    <row r="192" spans="2:8" ht="16.5" customHeight="1">
      <c r="B192" s="178"/>
      <c r="C192" s="169"/>
      <c r="D192" s="169"/>
      <c r="E192" s="169"/>
      <c r="F192" s="169"/>
      <c r="G192" s="180"/>
      <c r="H192" s="179"/>
    </row>
    <row r="193" spans="2:8" ht="16.5" customHeight="1">
      <c r="B193" s="178"/>
      <c r="C193" s="169"/>
      <c r="D193" s="169"/>
      <c r="E193" s="169"/>
      <c r="F193" s="169"/>
      <c r="G193" s="180"/>
      <c r="H193" s="17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L681"/>
  <sheetViews>
    <sheetView showGridLines="0" zoomScale="85" zoomScaleNormal="85" zoomScalePageLayoutView="0" workbookViewId="0" topLeftCell="A1">
      <selection activeCell="O26" sqref="O26"/>
    </sheetView>
  </sheetViews>
  <sheetFormatPr defaultColWidth="9.140625" defaultRowHeight="12.75"/>
  <cols>
    <col min="1" max="1" width="4.421875" style="0" customWidth="1"/>
    <col min="2" max="2" width="4.57421875" style="0" customWidth="1"/>
    <col min="3" max="3" width="1.1484375" style="0" customWidth="1"/>
    <col min="4" max="4" width="30.57421875" style="0" customWidth="1"/>
    <col min="5" max="5" width="5.28125" style="0" customWidth="1"/>
    <col min="6" max="6" width="12.7109375" style="0" customWidth="1"/>
    <col min="7" max="7" width="4.28125" style="0" customWidth="1"/>
    <col min="8" max="8" width="11.8515625" style="0" customWidth="1"/>
    <col min="9" max="9" width="3.7109375" style="0" customWidth="1"/>
    <col min="10" max="10" width="11.57421875" style="0" customWidth="1"/>
    <col min="11" max="11" width="2.28125" style="0" customWidth="1"/>
    <col min="12" max="12" width="11.140625" style="0" customWidth="1"/>
    <col min="13" max="13" width="11.7109375" style="0" customWidth="1"/>
    <col min="14" max="14" width="3.421875" style="0" customWidth="1"/>
  </cols>
  <sheetData>
    <row r="1" ht="12.75" thickBot="1"/>
    <row r="2" spans="2:12" ht="19.5">
      <c r="B2" s="53" t="s">
        <v>218</v>
      </c>
      <c r="C2" s="37"/>
      <c r="D2" s="37"/>
      <c r="E2" s="37"/>
      <c r="F2" s="37"/>
      <c r="G2" s="37"/>
      <c r="H2" s="37"/>
      <c r="I2" s="37"/>
      <c r="J2" s="37"/>
      <c r="K2" s="37"/>
      <c r="L2" s="38"/>
    </row>
    <row r="3" spans="2:12" ht="15.75" customHeight="1">
      <c r="B3" s="54" t="s">
        <v>219</v>
      </c>
      <c r="F3" s="13"/>
      <c r="G3" s="13"/>
      <c r="H3" s="13"/>
      <c r="I3" s="13"/>
      <c r="J3" s="13"/>
      <c r="K3" s="13"/>
      <c r="L3" s="40"/>
    </row>
    <row r="4" spans="2:12" ht="19.5">
      <c r="B4" s="39"/>
      <c r="D4" s="240"/>
      <c r="F4" s="13"/>
      <c r="G4" s="13"/>
      <c r="H4" s="13"/>
      <c r="I4" s="13"/>
      <c r="J4" s="13"/>
      <c r="K4" s="13"/>
      <c r="L4" s="40"/>
    </row>
    <row r="5" spans="2:12" ht="17.25" customHeight="1">
      <c r="B5" s="39"/>
      <c r="D5" s="241" t="s">
        <v>148</v>
      </c>
      <c r="E5" s="1"/>
      <c r="L5" s="40"/>
    </row>
    <row r="6" spans="2:12" ht="12.75">
      <c r="B6" s="39"/>
      <c r="F6" s="29" t="s">
        <v>233</v>
      </c>
      <c r="H6" s="29" t="s">
        <v>234</v>
      </c>
      <c r="J6" s="29" t="s">
        <v>235</v>
      </c>
      <c r="L6" s="43" t="s">
        <v>236</v>
      </c>
    </row>
    <row r="7" spans="2:12" ht="12.75">
      <c r="B7" s="39">
        <f>ROW()</f>
        <v>7</v>
      </c>
      <c r="D7" s="1" t="s">
        <v>15</v>
      </c>
      <c r="F7" s="13"/>
      <c r="G7" s="13"/>
      <c r="H7" s="13"/>
      <c r="I7" s="13"/>
      <c r="J7" s="13"/>
      <c r="K7" s="13"/>
      <c r="L7" s="44"/>
    </row>
    <row r="8" spans="2:12" ht="12.75">
      <c r="B8" s="39">
        <f>ROW()</f>
        <v>8</v>
      </c>
      <c r="D8" t="s">
        <v>151</v>
      </c>
      <c r="E8" s="15"/>
      <c r="F8" s="15">
        <v>45000</v>
      </c>
      <c r="G8" s="6"/>
      <c r="H8" s="6">
        <f>+H47-H9-H10-H11-H20-H22</f>
        <v>65800</v>
      </c>
      <c r="I8" s="13"/>
      <c r="J8" s="6">
        <f>+H8-F8</f>
        <v>20800</v>
      </c>
      <c r="K8" s="13"/>
      <c r="L8" s="45">
        <f>+H8/F8-1</f>
        <v>0.4622222222222223</v>
      </c>
    </row>
    <row r="9" spans="2:12" ht="12.75">
      <c r="B9" s="39">
        <f>ROW()</f>
        <v>9</v>
      </c>
      <c r="D9" t="s">
        <v>153</v>
      </c>
      <c r="E9" s="15"/>
      <c r="F9" s="15">
        <v>45000</v>
      </c>
      <c r="G9" s="6"/>
      <c r="H9" s="15">
        <v>60000</v>
      </c>
      <c r="I9" s="13"/>
      <c r="J9" s="6">
        <f>+H9-F9</f>
        <v>15000</v>
      </c>
      <c r="K9" s="13"/>
      <c r="L9" s="45">
        <f>+H9/F9-1</f>
        <v>0.33333333333333326</v>
      </c>
    </row>
    <row r="10" spans="2:12" ht="12.75">
      <c r="B10" s="39">
        <f>ROW()</f>
        <v>10</v>
      </c>
      <c r="D10" t="s">
        <v>155</v>
      </c>
      <c r="E10" s="15"/>
      <c r="F10" s="15">
        <v>35000</v>
      </c>
      <c r="G10" s="6"/>
      <c r="H10" s="15">
        <v>40000</v>
      </c>
      <c r="I10" s="13"/>
      <c r="J10" s="6">
        <f>+H10-F10</f>
        <v>5000</v>
      </c>
      <c r="K10" s="13"/>
      <c r="L10" s="45">
        <f>+H10/F10-1</f>
        <v>0.1428571428571428</v>
      </c>
    </row>
    <row r="11" spans="2:12" ht="12.75">
      <c r="B11" s="39">
        <f>ROW()</f>
        <v>11</v>
      </c>
      <c r="D11" t="s">
        <v>157</v>
      </c>
      <c r="E11" s="15"/>
      <c r="F11" s="10">
        <v>10000</v>
      </c>
      <c r="G11" s="6"/>
      <c r="H11" s="10">
        <v>9000</v>
      </c>
      <c r="I11" s="13"/>
      <c r="J11" s="4">
        <f>+H11-F11</f>
        <v>-1000</v>
      </c>
      <c r="K11" s="13"/>
      <c r="L11" s="46">
        <f>+H11/F11-1</f>
        <v>-0.09999999999999998</v>
      </c>
    </row>
    <row r="12" spans="2:12" ht="12.75">
      <c r="B12" s="39">
        <f>ROW()</f>
        <v>12</v>
      </c>
      <c r="D12" t="s">
        <v>21</v>
      </c>
      <c r="E12" s="6"/>
      <c r="F12" s="6">
        <f>SUM(F8:F11)</f>
        <v>135000</v>
      </c>
      <c r="G12" s="6"/>
      <c r="H12" s="6">
        <f>SUM(H8:H11)</f>
        <v>174800</v>
      </c>
      <c r="I12" s="13"/>
      <c r="J12" s="6">
        <f>SUM(J8:J11)</f>
        <v>39800</v>
      </c>
      <c r="K12" s="13"/>
      <c r="L12" s="45">
        <f>+H12/F12-1</f>
        <v>0.29481481481481486</v>
      </c>
    </row>
    <row r="13" spans="2:12" ht="12.75">
      <c r="B13" s="39"/>
      <c r="E13" s="6"/>
      <c r="F13" s="6"/>
      <c r="G13" s="6"/>
      <c r="H13" s="6"/>
      <c r="I13" s="13"/>
      <c r="J13" s="6"/>
      <c r="K13" s="13"/>
      <c r="L13" s="44"/>
    </row>
    <row r="14" spans="2:12" ht="12.75">
      <c r="B14" s="39">
        <f>ROW()</f>
        <v>14</v>
      </c>
      <c r="D14" s="1" t="s">
        <v>159</v>
      </c>
      <c r="E14" s="6"/>
      <c r="F14" s="6"/>
      <c r="G14" s="6"/>
      <c r="H14" s="6"/>
      <c r="I14" s="13"/>
      <c r="J14" s="6"/>
      <c r="K14" s="13"/>
      <c r="L14" s="44"/>
    </row>
    <row r="15" spans="2:12" ht="12.75">
      <c r="B15" s="39">
        <f>ROW()</f>
        <v>15</v>
      </c>
      <c r="D15" t="s">
        <v>160</v>
      </c>
      <c r="E15" s="15"/>
      <c r="F15" s="15">
        <v>2500000</v>
      </c>
      <c r="G15" s="6"/>
      <c r="H15" s="6">
        <f>+F15</f>
        <v>2500000</v>
      </c>
      <c r="I15" s="13"/>
      <c r="J15" s="6">
        <f>+H15-F15</f>
        <v>0</v>
      </c>
      <c r="K15" s="13"/>
      <c r="L15" s="45">
        <f aca="true" t="shared" si="0" ref="L15:L20">+H15/F15-1</f>
        <v>0</v>
      </c>
    </row>
    <row r="16" spans="2:12" ht="12.75">
      <c r="B16" s="39">
        <f>ROW()</f>
        <v>16</v>
      </c>
      <c r="D16" t="s">
        <v>161</v>
      </c>
      <c r="E16" s="15"/>
      <c r="F16" s="15">
        <v>450000</v>
      </c>
      <c r="G16" s="6"/>
      <c r="H16" s="15">
        <v>550000</v>
      </c>
      <c r="I16" s="13"/>
      <c r="J16" s="6">
        <f>+H16-F16</f>
        <v>100000</v>
      </c>
      <c r="K16" s="13"/>
      <c r="L16" s="45">
        <f t="shared" si="0"/>
        <v>0.22222222222222232</v>
      </c>
    </row>
    <row r="17" spans="2:12" ht="12.75">
      <c r="B17" s="39">
        <f>ROW()</f>
        <v>17</v>
      </c>
      <c r="D17" t="s">
        <v>162</v>
      </c>
      <c r="E17" s="15"/>
      <c r="F17" s="10">
        <v>50000</v>
      </c>
      <c r="G17" s="6"/>
      <c r="H17" s="10">
        <v>75000</v>
      </c>
      <c r="I17" s="13"/>
      <c r="J17" s="4">
        <f>+H17-F17</f>
        <v>25000</v>
      </c>
      <c r="K17" s="13"/>
      <c r="L17" s="46">
        <f t="shared" si="0"/>
        <v>0.5</v>
      </c>
    </row>
    <row r="18" spans="2:12" ht="12.75">
      <c r="B18" s="39">
        <f>ROW()</f>
        <v>18</v>
      </c>
      <c r="D18" t="s">
        <v>164</v>
      </c>
      <c r="E18" s="6"/>
      <c r="F18" s="6">
        <f>SUM(F15:F17)</f>
        <v>3000000</v>
      </c>
      <c r="G18" s="6"/>
      <c r="H18" s="6">
        <f>SUM(H15:H17)</f>
        <v>3125000</v>
      </c>
      <c r="I18" s="13"/>
      <c r="J18" s="6">
        <f>SUM(J15:J17)</f>
        <v>125000</v>
      </c>
      <c r="K18" s="13"/>
      <c r="L18" s="45">
        <f t="shared" si="0"/>
        <v>0.04166666666666674</v>
      </c>
    </row>
    <row r="19" spans="2:12" ht="12.75">
      <c r="B19" s="39">
        <f>ROW()</f>
        <v>19</v>
      </c>
      <c r="D19" t="s">
        <v>165</v>
      </c>
      <c r="E19" s="15"/>
      <c r="F19" s="10">
        <v>-300000</v>
      </c>
      <c r="G19" s="6"/>
      <c r="H19" s="4">
        <f>+F19-'Fig 15.1'!H30</f>
        <v>-365000</v>
      </c>
      <c r="I19" s="13"/>
      <c r="J19" s="4">
        <f>+H19-F19</f>
        <v>-65000</v>
      </c>
      <c r="K19" s="13"/>
      <c r="L19" s="46">
        <f t="shared" si="0"/>
        <v>0.21666666666666656</v>
      </c>
    </row>
    <row r="20" spans="2:12" ht="12.75">
      <c r="B20" s="39">
        <f>ROW()</f>
        <v>20</v>
      </c>
      <c r="D20" t="s">
        <v>166</v>
      </c>
      <c r="E20" s="6"/>
      <c r="F20" s="6">
        <f>SUM(F18:F19)</f>
        <v>2700000</v>
      </c>
      <c r="G20" s="6"/>
      <c r="H20" s="6">
        <f>SUM(H18:H19)</f>
        <v>2760000</v>
      </c>
      <c r="I20" s="13"/>
      <c r="J20" s="6">
        <f>SUM(J18:J19)</f>
        <v>60000</v>
      </c>
      <c r="K20" s="13"/>
      <c r="L20" s="45">
        <f t="shared" si="0"/>
        <v>0.022222222222222143</v>
      </c>
    </row>
    <row r="21" spans="2:12" ht="12.75">
      <c r="B21" s="39"/>
      <c r="E21" s="6"/>
      <c r="F21" s="6"/>
      <c r="G21" s="6"/>
      <c r="H21" s="6"/>
      <c r="I21" s="13"/>
      <c r="J21" s="6"/>
      <c r="K21" s="13"/>
      <c r="L21" s="45"/>
    </row>
    <row r="22" spans="2:12" ht="12.75">
      <c r="B22" s="39">
        <f>ROW()</f>
        <v>22</v>
      </c>
      <c r="D22" t="s">
        <v>168</v>
      </c>
      <c r="E22" s="15"/>
      <c r="F22" s="15">
        <v>200000</v>
      </c>
      <c r="G22" s="15"/>
      <c r="H22" s="15">
        <v>250000</v>
      </c>
      <c r="I22" s="13"/>
      <c r="J22" s="6">
        <f>+H22-F22</f>
        <v>50000</v>
      </c>
      <c r="K22" s="13"/>
      <c r="L22" s="45">
        <f>+H22/F22-1</f>
        <v>0.25</v>
      </c>
    </row>
    <row r="23" spans="2:12" ht="12.75">
      <c r="B23" s="39"/>
      <c r="E23" s="6"/>
      <c r="F23" s="6"/>
      <c r="G23" s="6"/>
      <c r="H23" s="6"/>
      <c r="I23" s="13"/>
      <c r="J23" s="6"/>
      <c r="K23" s="13"/>
      <c r="L23" s="45"/>
    </row>
    <row r="24" spans="2:12" ht="12.75" thickBot="1">
      <c r="B24" s="39">
        <f>ROW()</f>
        <v>24</v>
      </c>
      <c r="D24" t="s">
        <v>31</v>
      </c>
      <c r="E24" s="6"/>
      <c r="F24" s="5">
        <f>+F22+F20+F12</f>
        <v>3035000</v>
      </c>
      <c r="G24" s="6"/>
      <c r="H24" s="5">
        <f>+H22+H20+H12</f>
        <v>3184800</v>
      </c>
      <c r="I24" s="13"/>
      <c r="J24" s="5">
        <f>+J22+J20+J12</f>
        <v>149800</v>
      </c>
      <c r="K24" s="13"/>
      <c r="L24" s="47">
        <f>+H24/F24-1</f>
        <v>0.04935749588138383</v>
      </c>
    </row>
    <row r="25" spans="2:12" ht="12.75" thickTop="1">
      <c r="B25" s="39"/>
      <c r="E25" s="6"/>
      <c r="F25" s="6"/>
      <c r="G25" s="6"/>
      <c r="H25" s="6"/>
      <c r="I25" s="13"/>
      <c r="J25" s="6"/>
      <c r="K25" s="13"/>
      <c r="L25" s="44"/>
    </row>
    <row r="26" spans="2:12" ht="12.75">
      <c r="B26" s="39">
        <f>ROW()</f>
        <v>26</v>
      </c>
      <c r="D26" s="1" t="s">
        <v>172</v>
      </c>
      <c r="E26" s="6"/>
      <c r="F26" s="6"/>
      <c r="G26" s="6"/>
      <c r="H26" s="6"/>
      <c r="I26" s="13"/>
      <c r="J26" s="6"/>
      <c r="K26" s="13"/>
      <c r="L26" s="44"/>
    </row>
    <row r="27" spans="2:12" ht="12.75">
      <c r="B27" s="39"/>
      <c r="E27" s="6"/>
      <c r="F27" s="6"/>
      <c r="G27" s="6"/>
      <c r="H27" s="6"/>
      <c r="I27" s="13"/>
      <c r="J27" s="6"/>
      <c r="K27" s="13"/>
      <c r="L27" s="44"/>
    </row>
    <row r="28" spans="2:12" ht="12.75">
      <c r="B28" s="39">
        <f>ROW()</f>
        <v>28</v>
      </c>
      <c r="D28" s="1" t="s">
        <v>33</v>
      </c>
      <c r="E28" s="6"/>
      <c r="F28" s="6"/>
      <c r="G28" s="6"/>
      <c r="H28" s="6"/>
      <c r="I28" s="13"/>
      <c r="J28" s="6"/>
      <c r="K28" s="13"/>
      <c r="L28" s="44"/>
    </row>
    <row r="29" spans="2:12" ht="12.75">
      <c r="B29" s="39">
        <f>ROW()</f>
        <v>29</v>
      </c>
      <c r="D29" t="s">
        <v>173</v>
      </c>
      <c r="E29" s="15"/>
      <c r="F29" s="15">
        <v>35000</v>
      </c>
      <c r="G29" s="6"/>
      <c r="H29" s="15">
        <v>40000</v>
      </c>
      <c r="I29" s="13"/>
      <c r="J29" s="6">
        <f>+H29-F29</f>
        <v>5000</v>
      </c>
      <c r="K29" s="13"/>
      <c r="L29" s="45">
        <f>+H29/F29-1</f>
        <v>0.1428571428571428</v>
      </c>
    </row>
    <row r="30" spans="2:12" ht="12.75">
      <c r="B30" s="39">
        <f>ROW()</f>
        <v>30</v>
      </c>
      <c r="D30" t="s">
        <v>174</v>
      </c>
      <c r="E30" s="15"/>
      <c r="F30" s="15">
        <v>12000</v>
      </c>
      <c r="G30" s="6"/>
      <c r="H30" s="15">
        <v>10000</v>
      </c>
      <c r="I30" s="13"/>
      <c r="J30" s="6">
        <f>+H30-F30</f>
        <v>-2000</v>
      </c>
      <c r="K30" s="13"/>
      <c r="L30" s="45">
        <f>+H30/F30-1</f>
        <v>-0.16666666666666663</v>
      </c>
    </row>
    <row r="31" spans="2:12" ht="12.75">
      <c r="B31" s="39">
        <f>ROW()</f>
        <v>31</v>
      </c>
      <c r="D31" t="s">
        <v>175</v>
      </c>
      <c r="E31" s="15"/>
      <c r="F31" s="15">
        <v>10000</v>
      </c>
      <c r="G31" s="6"/>
      <c r="H31" s="15">
        <v>8000</v>
      </c>
      <c r="I31" s="13"/>
      <c r="J31" s="6">
        <f>+H31-F31</f>
        <v>-2000</v>
      </c>
      <c r="K31" s="13"/>
      <c r="L31" s="45">
        <f>+H31/F31-1</f>
        <v>-0.19999999999999996</v>
      </c>
    </row>
    <row r="32" spans="2:12" ht="12.75">
      <c r="B32" s="39">
        <f>ROW()</f>
        <v>32</v>
      </c>
      <c r="D32" t="s">
        <v>176</v>
      </c>
      <c r="E32" s="15"/>
      <c r="F32" s="10">
        <v>20000</v>
      </c>
      <c r="G32" s="6"/>
      <c r="H32" s="10">
        <v>10000</v>
      </c>
      <c r="I32" s="13"/>
      <c r="J32" s="4">
        <f>+H32-F32</f>
        <v>-10000</v>
      </c>
      <c r="K32" s="13"/>
      <c r="L32" s="46">
        <f>+H32/F32-1</f>
        <v>-0.5</v>
      </c>
    </row>
    <row r="33" spans="2:12" ht="12.75">
      <c r="B33" s="39">
        <f>ROW()</f>
        <v>33</v>
      </c>
      <c r="D33" t="s">
        <v>38</v>
      </c>
      <c r="E33" s="6"/>
      <c r="F33" s="6">
        <f>SUM(F29:F32)</f>
        <v>77000</v>
      </c>
      <c r="G33" s="6"/>
      <c r="H33" s="6">
        <f>SUM(H29:H32)</f>
        <v>68000</v>
      </c>
      <c r="I33" s="13"/>
      <c r="J33" s="6">
        <f>SUM(J29:J32)</f>
        <v>-9000</v>
      </c>
      <c r="K33" s="13"/>
      <c r="L33" s="45">
        <f>+H33/F33-1</f>
        <v>-0.11688311688311692</v>
      </c>
    </row>
    <row r="34" spans="2:12" ht="12.75">
      <c r="B34" s="39"/>
      <c r="E34" s="6"/>
      <c r="F34" s="6"/>
      <c r="G34" s="6"/>
      <c r="H34" s="6"/>
      <c r="I34" s="13"/>
      <c r="J34" s="6"/>
      <c r="K34" s="13"/>
      <c r="L34" s="44"/>
    </row>
    <row r="35" spans="2:12" ht="12.75">
      <c r="B35" s="39">
        <f>ROW()</f>
        <v>35</v>
      </c>
      <c r="D35" t="s">
        <v>177</v>
      </c>
      <c r="E35" s="15"/>
      <c r="F35" s="15">
        <v>1200000</v>
      </c>
      <c r="G35" s="6"/>
      <c r="H35" s="15">
        <f>+F35-F32</f>
        <v>1180000</v>
      </c>
      <c r="I35" s="13"/>
      <c r="J35" s="6">
        <f>+H35-F35</f>
        <v>-20000</v>
      </c>
      <c r="K35" s="13"/>
      <c r="L35" s="45">
        <f>+H35/F35-1</f>
        <v>-0.01666666666666672</v>
      </c>
    </row>
    <row r="36" spans="2:12" ht="12.75">
      <c r="B36" s="39"/>
      <c r="E36" s="6"/>
      <c r="F36" s="6"/>
      <c r="G36" s="6"/>
      <c r="H36" s="6"/>
      <c r="I36" s="13"/>
      <c r="J36" s="6"/>
      <c r="K36" s="13"/>
      <c r="L36" s="45"/>
    </row>
    <row r="37" spans="2:12" ht="12.75">
      <c r="B37" s="39">
        <f>ROW()</f>
        <v>37</v>
      </c>
      <c r="D37" t="s">
        <v>178</v>
      </c>
      <c r="E37" s="15"/>
      <c r="F37" s="15">
        <v>12000</v>
      </c>
      <c r="G37" s="6"/>
      <c r="H37" s="15">
        <v>17000</v>
      </c>
      <c r="I37" s="13"/>
      <c r="J37" s="6">
        <f>+H37-F37</f>
        <v>5000</v>
      </c>
      <c r="K37" s="13"/>
      <c r="L37" s="45">
        <f>+H37/F37-1</f>
        <v>0.41666666666666674</v>
      </c>
    </row>
    <row r="38" spans="2:12" ht="12.75">
      <c r="B38" s="39"/>
      <c r="E38" s="6"/>
      <c r="F38" s="4"/>
      <c r="G38" s="6"/>
      <c r="H38" s="4"/>
      <c r="I38" s="13"/>
      <c r="J38" s="4"/>
      <c r="K38" s="13"/>
      <c r="L38" s="46"/>
    </row>
    <row r="39" spans="2:12" ht="12.75">
      <c r="B39" s="39">
        <f>ROW()</f>
        <v>39</v>
      </c>
      <c r="D39" t="s">
        <v>179</v>
      </c>
      <c r="E39" s="6"/>
      <c r="F39" s="6">
        <f>+F37+F35+F33</f>
        <v>1289000</v>
      </c>
      <c r="G39" s="6"/>
      <c r="H39" s="6">
        <f>+H37+H35+H33</f>
        <v>1265000</v>
      </c>
      <c r="I39" s="13"/>
      <c r="J39" s="6">
        <f>+J37+J35+J33</f>
        <v>-24000</v>
      </c>
      <c r="K39" s="13"/>
      <c r="L39" s="45">
        <f>+H39/F39-1</f>
        <v>-0.018619084561675714</v>
      </c>
    </row>
    <row r="40" spans="2:12" ht="9" customHeight="1">
      <c r="B40" s="39"/>
      <c r="E40" s="6"/>
      <c r="F40" s="6"/>
      <c r="G40" s="6"/>
      <c r="H40" s="6"/>
      <c r="I40" s="13"/>
      <c r="J40" s="6"/>
      <c r="K40" s="13"/>
      <c r="L40" s="45"/>
    </row>
    <row r="41" spans="2:12" ht="12.75">
      <c r="B41" s="39">
        <f>ROW()</f>
        <v>41</v>
      </c>
      <c r="D41" s="1" t="s">
        <v>180</v>
      </c>
      <c r="E41" s="6"/>
      <c r="F41" s="6"/>
      <c r="G41" s="6"/>
      <c r="H41" s="6"/>
      <c r="I41" s="13"/>
      <c r="J41" s="6"/>
      <c r="K41" s="13"/>
      <c r="L41" s="45"/>
    </row>
    <row r="42" spans="2:12" ht="12.75">
      <c r="B42" s="39">
        <f>ROW()</f>
        <v>42</v>
      </c>
      <c r="D42" t="s">
        <v>181</v>
      </c>
      <c r="E42" s="15"/>
      <c r="F42" s="15">
        <v>1000000</v>
      </c>
      <c r="G42" s="15"/>
      <c r="H42" s="15">
        <f>+F42</f>
        <v>1000000</v>
      </c>
      <c r="I42" s="13"/>
      <c r="J42" s="6">
        <f>+H42-F42</f>
        <v>0</v>
      </c>
      <c r="K42" s="13"/>
      <c r="L42" s="45">
        <f>+H42/F42-1</f>
        <v>0</v>
      </c>
    </row>
    <row r="43" spans="2:12" ht="12.75">
      <c r="B43" s="39">
        <f>ROW()</f>
        <v>43</v>
      </c>
      <c r="D43" t="s">
        <v>182</v>
      </c>
      <c r="E43" s="15"/>
      <c r="F43" s="15">
        <v>0</v>
      </c>
      <c r="G43" s="15"/>
      <c r="H43" s="15">
        <v>25000</v>
      </c>
      <c r="I43" s="13"/>
      <c r="J43" s="6">
        <f>+H43-F43</f>
        <v>25000</v>
      </c>
      <c r="K43" s="13"/>
      <c r="L43" s="45"/>
    </row>
    <row r="44" spans="2:12" ht="12.75">
      <c r="B44" s="39">
        <f>ROW()</f>
        <v>44</v>
      </c>
      <c r="D44" t="s">
        <v>183</v>
      </c>
      <c r="E44" s="6"/>
      <c r="F44" s="4">
        <f>+F24-F39-F43-F42</f>
        <v>746000</v>
      </c>
      <c r="G44" s="6"/>
      <c r="H44" s="4">
        <f>+F44+'Fig 15.1'!H40</f>
        <v>894800</v>
      </c>
      <c r="I44" s="13"/>
      <c r="J44" s="4">
        <f>+H44-F44</f>
        <v>148800</v>
      </c>
      <c r="K44" s="13"/>
      <c r="L44" s="46">
        <f>+H44/F44-1</f>
        <v>0.19946380697050947</v>
      </c>
    </row>
    <row r="45" spans="2:12" ht="12.75">
      <c r="B45" s="39">
        <f>ROW()</f>
        <v>45</v>
      </c>
      <c r="D45" t="s">
        <v>184</v>
      </c>
      <c r="E45" s="6"/>
      <c r="F45" s="6">
        <f>SUM(F42:F44)</f>
        <v>1746000</v>
      </c>
      <c r="G45" s="6"/>
      <c r="H45" s="6">
        <f>SUM(H42:H44)</f>
        <v>1919800</v>
      </c>
      <c r="I45" s="13"/>
      <c r="J45" s="6">
        <f>SUM(J42:J44)</f>
        <v>173800</v>
      </c>
      <c r="K45" s="13"/>
      <c r="L45" s="45">
        <f>+H45/F45-1</f>
        <v>0.09954180985108829</v>
      </c>
    </row>
    <row r="46" spans="2:12" ht="12.75">
      <c r="B46" s="39"/>
      <c r="E46" s="6"/>
      <c r="F46" s="6"/>
      <c r="G46" s="6"/>
      <c r="H46" s="6"/>
      <c r="I46" s="13"/>
      <c r="J46" s="6"/>
      <c r="K46" s="13"/>
      <c r="L46" s="45"/>
    </row>
    <row r="47" spans="2:12" ht="12.75" thickBot="1">
      <c r="B47" s="48">
        <f>ROW()</f>
        <v>47</v>
      </c>
      <c r="C47" s="49"/>
      <c r="D47" s="49" t="s">
        <v>185</v>
      </c>
      <c r="E47" s="50"/>
      <c r="F47" s="51">
        <f>+F45+F39</f>
        <v>3035000</v>
      </c>
      <c r="G47" s="50"/>
      <c r="H47" s="51">
        <f>+H45+H39</f>
        <v>3184800</v>
      </c>
      <c r="I47" s="49"/>
      <c r="J47" s="51">
        <f>+J45+J39</f>
        <v>149800</v>
      </c>
      <c r="K47" s="49"/>
      <c r="L47" s="52">
        <f>+H47/F47-1</f>
        <v>0.04935749588138383</v>
      </c>
    </row>
    <row r="48" spans="5:12" ht="13.5" customHeight="1">
      <c r="E48" s="6"/>
      <c r="F48" s="6"/>
      <c r="G48" s="3"/>
      <c r="H48" s="6"/>
      <c r="J48" s="6"/>
      <c r="L48" s="9"/>
    </row>
    <row r="49" ht="12.75">
      <c r="L49" s="1" t="s">
        <v>237</v>
      </c>
    </row>
    <row r="183" spans="6:12" ht="12.75">
      <c r="F183" s="2"/>
      <c r="G183" s="3"/>
      <c r="H183" s="3"/>
      <c r="I183" s="3"/>
      <c r="J183" s="3"/>
      <c r="L183" s="8"/>
    </row>
    <row r="184" spans="6:12" ht="12.75">
      <c r="F184" s="2"/>
      <c r="G184" s="3"/>
      <c r="H184" s="3"/>
      <c r="I184" s="3"/>
      <c r="J184" s="3"/>
      <c r="L184" s="8"/>
    </row>
    <row r="185" spans="7:12" ht="12.75">
      <c r="G185" s="3"/>
      <c r="I185" s="3"/>
      <c r="J185" s="3"/>
      <c r="L185" s="8"/>
    </row>
    <row r="186" spans="6:12" ht="12.75">
      <c r="F186" s="2"/>
      <c r="G186" s="3"/>
      <c r="H186" s="3"/>
      <c r="I186" s="3"/>
      <c r="J186" s="3"/>
      <c r="L186" s="8"/>
    </row>
    <row r="187" spans="6:12" ht="12.75">
      <c r="F187" s="2"/>
      <c r="G187" s="3"/>
      <c r="H187" s="3"/>
      <c r="I187" s="3"/>
      <c r="J187" s="3"/>
      <c r="L187" s="8"/>
    </row>
    <row r="188" spans="6:12" ht="12.75">
      <c r="F188" s="2"/>
      <c r="G188" s="3"/>
      <c r="H188" s="3"/>
      <c r="I188" s="3"/>
      <c r="J188" s="3"/>
      <c r="L188" s="8"/>
    </row>
    <row r="189" spans="6:12" ht="12.75">
      <c r="F189" s="2"/>
      <c r="G189" s="3"/>
      <c r="H189" s="3"/>
      <c r="I189" s="3"/>
      <c r="J189" s="3"/>
      <c r="L189" s="8"/>
    </row>
    <row r="190" spans="6:12" ht="12.75">
      <c r="F190" s="2"/>
      <c r="G190" s="3"/>
      <c r="H190" s="3"/>
      <c r="I190" s="3"/>
      <c r="J190" s="3"/>
      <c r="L190" s="8"/>
    </row>
    <row r="191" spans="6:12" ht="12.75">
      <c r="F191" s="2"/>
      <c r="G191" s="3"/>
      <c r="H191" s="3"/>
      <c r="I191" s="3"/>
      <c r="J191" s="3"/>
      <c r="L191" s="8"/>
    </row>
    <row r="192" spans="6:12" ht="12.75">
      <c r="F192" s="2"/>
      <c r="G192" s="3"/>
      <c r="H192" s="3"/>
      <c r="I192" s="3"/>
      <c r="J192" s="3"/>
      <c r="L192" s="8"/>
    </row>
    <row r="193" spans="6:12" ht="12.75">
      <c r="F193" s="2"/>
      <c r="G193" s="3"/>
      <c r="H193" s="3"/>
      <c r="I193" s="3"/>
      <c r="J193" s="3"/>
      <c r="L193" s="8"/>
    </row>
    <row r="194" spans="6:12" ht="12.75">
      <c r="F194" s="2"/>
      <c r="G194" s="3"/>
      <c r="H194" s="3"/>
      <c r="I194" s="3"/>
      <c r="J194" s="3"/>
      <c r="L194" s="8"/>
    </row>
    <row r="195" spans="6:12" ht="12.75">
      <c r="F195" s="2"/>
      <c r="G195" s="3"/>
      <c r="H195" s="3"/>
      <c r="I195" s="3"/>
      <c r="J195" s="3"/>
      <c r="L195" s="8"/>
    </row>
    <row r="196" spans="6:12" ht="12.75">
      <c r="F196" s="2"/>
      <c r="G196" s="3"/>
      <c r="H196" s="3"/>
      <c r="I196" s="3"/>
      <c r="J196" s="3"/>
      <c r="L196" s="8"/>
    </row>
    <row r="197" spans="6:12" ht="12.75">
      <c r="F197" s="2"/>
      <c r="G197" s="3"/>
      <c r="H197" s="3"/>
      <c r="I197" s="3"/>
      <c r="J197" s="3"/>
      <c r="L197" s="8"/>
    </row>
    <row r="198" spans="6:12" ht="12.75">
      <c r="F198" s="2"/>
      <c r="G198" s="3"/>
      <c r="H198" s="3"/>
      <c r="I198" s="3"/>
      <c r="J198" s="3"/>
      <c r="L198" s="8"/>
    </row>
    <row r="199" spans="6:12" ht="12.75">
      <c r="F199" s="2"/>
      <c r="G199" s="3"/>
      <c r="H199" s="3"/>
      <c r="I199" s="3"/>
      <c r="J199" s="3"/>
      <c r="L199" s="8"/>
    </row>
    <row r="200" spans="6:12" ht="12.75">
      <c r="F200" s="2"/>
      <c r="G200" s="3"/>
      <c r="H200" s="3"/>
      <c r="I200" s="3"/>
      <c r="J200" s="3"/>
      <c r="L200" s="8"/>
    </row>
    <row r="201" spans="6:12" ht="12.75">
      <c r="F201" s="2"/>
      <c r="G201" s="3"/>
      <c r="H201" s="3"/>
      <c r="I201" s="3"/>
      <c r="J201" s="3"/>
      <c r="L201" s="8"/>
    </row>
    <row r="202" spans="6:12" ht="12.75">
      <c r="F202" s="2"/>
      <c r="G202" s="3"/>
      <c r="H202" s="3"/>
      <c r="I202" s="3"/>
      <c r="J202" s="3"/>
      <c r="L202" s="8"/>
    </row>
    <row r="203" spans="6:12" ht="12.75">
      <c r="F203" s="2"/>
      <c r="G203" s="3"/>
      <c r="H203" s="3"/>
      <c r="I203" s="3"/>
      <c r="J203" s="3"/>
      <c r="L203" s="8"/>
    </row>
    <row r="204" spans="6:12" ht="12.75">
      <c r="F204" s="2"/>
      <c r="G204" s="3"/>
      <c r="H204" s="3"/>
      <c r="I204" s="3"/>
      <c r="J204" s="3"/>
      <c r="L204" s="8"/>
    </row>
    <row r="205" spans="6:12" ht="12.75">
      <c r="F205" s="2"/>
      <c r="G205" s="3"/>
      <c r="H205" s="3"/>
      <c r="I205" s="3"/>
      <c r="J205" s="3"/>
      <c r="L205" s="8"/>
    </row>
    <row r="206" spans="6:12" ht="12.75">
      <c r="F206" s="2"/>
      <c r="G206" s="3"/>
      <c r="H206" s="3"/>
      <c r="I206" s="3"/>
      <c r="J206" s="3"/>
      <c r="L206" s="8"/>
    </row>
    <row r="207" spans="6:12" ht="12.75">
      <c r="F207" s="2"/>
      <c r="G207" s="3"/>
      <c r="H207" s="3"/>
      <c r="I207" s="3"/>
      <c r="J207" s="3"/>
      <c r="L207" s="8"/>
    </row>
    <row r="208" spans="6:12" ht="12.75">
      <c r="F208" s="2"/>
      <c r="G208" s="3"/>
      <c r="H208" s="3"/>
      <c r="I208" s="3"/>
      <c r="J208" s="3"/>
      <c r="L208" s="7"/>
    </row>
    <row r="209" spans="6:12" ht="12.75">
      <c r="F209" s="2"/>
      <c r="G209" s="3"/>
      <c r="H209" s="3"/>
      <c r="I209" s="3"/>
      <c r="J209" s="3"/>
      <c r="L209" s="7"/>
    </row>
    <row r="210" spans="6:12" ht="12.75">
      <c r="F210" s="2"/>
      <c r="G210" s="3"/>
      <c r="H210" s="3"/>
      <c r="I210" s="3"/>
      <c r="J210" s="3"/>
      <c r="L210" s="7"/>
    </row>
    <row r="211" spans="6:12" ht="12.75">
      <c r="F211" s="2"/>
      <c r="G211" s="3"/>
      <c r="H211" s="3"/>
      <c r="I211" s="3"/>
      <c r="J211" s="3"/>
      <c r="L211" s="7"/>
    </row>
    <row r="212" spans="6:12" ht="12.75">
      <c r="F212" s="2"/>
      <c r="G212" s="3"/>
      <c r="H212" s="3"/>
      <c r="I212" s="3"/>
      <c r="J212" s="3"/>
      <c r="L212" s="7"/>
    </row>
    <row r="213" spans="6:12" ht="12.75">
      <c r="F213" s="2"/>
      <c r="G213" s="3"/>
      <c r="H213" s="3"/>
      <c r="I213" s="3"/>
      <c r="J213" s="3"/>
      <c r="L213" s="7"/>
    </row>
    <row r="214" spans="6:12" ht="12.75">
      <c r="F214" s="2"/>
      <c r="G214" s="3"/>
      <c r="H214" s="3"/>
      <c r="I214" s="3"/>
      <c r="J214" s="3"/>
      <c r="L214" s="7"/>
    </row>
    <row r="215" spans="6:12" ht="12.75">
      <c r="F215" s="2"/>
      <c r="G215" s="3"/>
      <c r="H215" s="3"/>
      <c r="I215" s="3"/>
      <c r="J215" s="3"/>
      <c r="L215" s="7"/>
    </row>
    <row r="216" spans="6:12" ht="12.75">
      <c r="F216" s="2"/>
      <c r="G216" s="3"/>
      <c r="H216" s="3"/>
      <c r="I216" s="3"/>
      <c r="J216" s="3"/>
      <c r="L216" s="7"/>
    </row>
    <row r="217" spans="6:12" ht="12.75">
      <c r="F217" s="3"/>
      <c r="G217" s="3"/>
      <c r="H217" s="3"/>
      <c r="I217" s="3"/>
      <c r="J217" s="3"/>
      <c r="L217" s="7"/>
    </row>
    <row r="218" spans="6:12" ht="12.75">
      <c r="F218" s="3"/>
      <c r="G218" s="3"/>
      <c r="H218" s="3"/>
      <c r="I218" s="3"/>
      <c r="J218" s="3"/>
      <c r="L218" s="7"/>
    </row>
    <row r="219" spans="6:12" ht="12.75">
      <c r="F219" s="3"/>
      <c r="G219" s="3"/>
      <c r="H219" s="3"/>
      <c r="I219" s="3"/>
      <c r="J219" s="3"/>
      <c r="L219" s="7"/>
    </row>
    <row r="220" spans="6:12" ht="12.75">
      <c r="F220" s="3"/>
      <c r="G220" s="3"/>
      <c r="H220" s="3"/>
      <c r="I220" s="3"/>
      <c r="J220" s="3"/>
      <c r="L220" s="7"/>
    </row>
    <row r="221" spans="6:12" ht="12.75">
      <c r="F221" s="3"/>
      <c r="G221" s="3"/>
      <c r="H221" s="3"/>
      <c r="I221" s="3"/>
      <c r="J221" s="3"/>
      <c r="L221" s="7"/>
    </row>
    <row r="222" spans="6:12" ht="12.75">
      <c r="F222" s="3"/>
      <c r="G222" s="3"/>
      <c r="H222" s="3"/>
      <c r="I222" s="3"/>
      <c r="J222" s="3"/>
      <c r="L222" s="7"/>
    </row>
    <row r="223" spans="6:12" ht="12.75">
      <c r="F223" s="3"/>
      <c r="G223" s="3"/>
      <c r="H223" s="3"/>
      <c r="I223" s="3"/>
      <c r="J223" s="3"/>
      <c r="L223" s="7"/>
    </row>
    <row r="224" spans="6:12" ht="12.75">
      <c r="F224" s="3"/>
      <c r="G224" s="3"/>
      <c r="H224" s="3"/>
      <c r="I224" s="3"/>
      <c r="J224" s="3"/>
      <c r="L224" s="7"/>
    </row>
    <row r="225" spans="6:12" ht="12.75">
      <c r="F225" s="3"/>
      <c r="G225" s="3"/>
      <c r="H225" s="3"/>
      <c r="I225" s="3"/>
      <c r="J225" s="3"/>
      <c r="L225" s="7"/>
    </row>
    <row r="226" spans="6:12" ht="12.75">
      <c r="F226" s="3"/>
      <c r="G226" s="3"/>
      <c r="H226" s="3"/>
      <c r="I226" s="3"/>
      <c r="J226" s="3"/>
      <c r="L226" s="7"/>
    </row>
    <row r="227" spans="6:12" ht="12.75">
      <c r="F227" s="3"/>
      <c r="G227" s="3"/>
      <c r="H227" s="3"/>
      <c r="I227" s="3"/>
      <c r="J227" s="3"/>
      <c r="L227" s="7"/>
    </row>
    <row r="228" spans="6:12" ht="12.75">
      <c r="F228" s="3"/>
      <c r="G228" s="3"/>
      <c r="H228" s="3"/>
      <c r="I228" s="3"/>
      <c r="J228" s="3"/>
      <c r="L228" s="7"/>
    </row>
    <row r="229" spans="6:12" ht="12.75">
      <c r="F229" s="3"/>
      <c r="G229" s="3"/>
      <c r="H229" s="3"/>
      <c r="I229" s="3"/>
      <c r="J229" s="3"/>
      <c r="L229" s="7"/>
    </row>
    <row r="230" spans="6:12" ht="12.75">
      <c r="F230" s="3"/>
      <c r="G230" s="3"/>
      <c r="H230" s="3"/>
      <c r="I230" s="3"/>
      <c r="J230" s="3"/>
      <c r="L230" s="7"/>
    </row>
    <row r="231" spans="6:12" ht="12.75">
      <c r="F231" s="3"/>
      <c r="G231" s="3"/>
      <c r="H231" s="3"/>
      <c r="I231" s="3"/>
      <c r="J231" s="3"/>
      <c r="L231" s="7"/>
    </row>
    <row r="232" spans="6:12" ht="12.75">
      <c r="F232" s="3"/>
      <c r="G232" s="3"/>
      <c r="H232" s="3"/>
      <c r="I232" s="3"/>
      <c r="J232" s="3"/>
      <c r="L232" s="7"/>
    </row>
    <row r="233" spans="6:12" ht="12.75">
      <c r="F233" s="3"/>
      <c r="G233" s="3"/>
      <c r="H233" s="3"/>
      <c r="I233" s="3"/>
      <c r="J233" s="3"/>
      <c r="L233" s="7"/>
    </row>
    <row r="234" spans="6:12" ht="12.75">
      <c r="F234" s="3"/>
      <c r="G234" s="3"/>
      <c r="H234" s="3"/>
      <c r="I234" s="3"/>
      <c r="J234" s="3"/>
      <c r="L234" s="7"/>
    </row>
    <row r="235" spans="6:12" ht="12.75">
      <c r="F235" s="3"/>
      <c r="G235" s="3"/>
      <c r="H235" s="3"/>
      <c r="I235" s="3"/>
      <c r="J235" s="3"/>
      <c r="L235" s="7"/>
    </row>
    <row r="236" spans="6:12" ht="12.75">
      <c r="F236" s="3"/>
      <c r="G236" s="3"/>
      <c r="H236" s="3"/>
      <c r="I236" s="3"/>
      <c r="J236" s="3"/>
      <c r="L236" s="7"/>
    </row>
    <row r="237" spans="6:12" ht="12.75">
      <c r="F237" s="3"/>
      <c r="G237" s="3"/>
      <c r="H237" s="3"/>
      <c r="I237" s="3"/>
      <c r="J237" s="3"/>
      <c r="L237" s="7"/>
    </row>
    <row r="238" spans="6:10" ht="12.75">
      <c r="F238" s="3"/>
      <c r="G238" s="3"/>
      <c r="H238" s="3"/>
      <c r="I238" s="3"/>
      <c r="J238" s="3"/>
    </row>
    <row r="239" spans="6:10" ht="12.75">
      <c r="F239" s="3"/>
      <c r="G239" s="3"/>
      <c r="H239" s="3"/>
      <c r="I239" s="3"/>
      <c r="J239" s="3"/>
    </row>
    <row r="240" spans="6:10" ht="12.75">
      <c r="F240" s="3"/>
      <c r="G240" s="3"/>
      <c r="H240" s="3"/>
      <c r="I240" s="3"/>
      <c r="J240" s="3"/>
    </row>
    <row r="241" spans="6:10" ht="12.75">
      <c r="F241" s="3"/>
      <c r="G241" s="3"/>
      <c r="H241" s="3"/>
      <c r="I241" s="3"/>
      <c r="J241" s="3"/>
    </row>
    <row r="242" spans="6:10" ht="12.75">
      <c r="F242" s="3"/>
      <c r="G242" s="3"/>
      <c r="H242" s="3"/>
      <c r="I242" s="3"/>
      <c r="J242" s="3"/>
    </row>
    <row r="243" spans="6:10" ht="12.75">
      <c r="F243" s="3"/>
      <c r="G243" s="3"/>
      <c r="H243" s="3"/>
      <c r="I243" s="3"/>
      <c r="J243" s="3"/>
    </row>
    <row r="244" spans="6:10" ht="12.75">
      <c r="F244" s="3"/>
      <c r="G244" s="3"/>
      <c r="H244" s="3"/>
      <c r="I244" s="3"/>
      <c r="J244" s="3"/>
    </row>
    <row r="245" spans="6:10" ht="12.75">
      <c r="F245" s="3"/>
      <c r="G245" s="3"/>
      <c r="H245" s="3"/>
      <c r="I245" s="3"/>
      <c r="J245" s="3"/>
    </row>
    <row r="246" spans="6:10" ht="12.75">
      <c r="F246" s="3"/>
      <c r="G246" s="3"/>
      <c r="H246" s="3"/>
      <c r="I246" s="3"/>
      <c r="J246" s="3"/>
    </row>
    <row r="247" spans="6:10" ht="12.75">
      <c r="F247" s="3"/>
      <c r="G247" s="3"/>
      <c r="H247" s="3"/>
      <c r="I247" s="3"/>
      <c r="J247" s="3"/>
    </row>
    <row r="248" spans="6:10" ht="12.75">
      <c r="F248" s="3"/>
      <c r="G248" s="3"/>
      <c r="H248" s="3"/>
      <c r="I248" s="3"/>
      <c r="J248" s="3"/>
    </row>
    <row r="249" spans="6:10" ht="12.75">
      <c r="F249" s="3"/>
      <c r="G249" s="3"/>
      <c r="H249" s="3"/>
      <c r="I249" s="3"/>
      <c r="J249" s="3"/>
    </row>
    <row r="250" spans="6:10" ht="12.75">
      <c r="F250" s="3"/>
      <c r="G250" s="3"/>
      <c r="H250" s="3"/>
      <c r="I250" s="3"/>
      <c r="J250" s="3"/>
    </row>
    <row r="251" spans="6:10" ht="12.75">
      <c r="F251" s="3"/>
      <c r="G251" s="3"/>
      <c r="H251" s="3"/>
      <c r="I251" s="3"/>
      <c r="J251" s="3"/>
    </row>
    <row r="252" spans="6:10" ht="12.75">
      <c r="F252" s="3"/>
      <c r="G252" s="3"/>
      <c r="H252" s="3"/>
      <c r="I252" s="3"/>
      <c r="J252" s="3"/>
    </row>
    <row r="253" spans="6:10" ht="12.75">
      <c r="F253" s="3"/>
      <c r="G253" s="3"/>
      <c r="H253" s="3"/>
      <c r="I253" s="3"/>
      <c r="J253" s="3"/>
    </row>
    <row r="254" spans="6:10" ht="12.75">
      <c r="F254" s="3"/>
      <c r="G254" s="3"/>
      <c r="H254" s="3"/>
      <c r="I254" s="3"/>
      <c r="J254" s="3"/>
    </row>
    <row r="255" spans="6:10" ht="12.75">
      <c r="F255" s="3"/>
      <c r="G255" s="3"/>
      <c r="H255" s="3"/>
      <c r="I255" s="3"/>
      <c r="J255" s="3"/>
    </row>
    <row r="256" spans="6:10" ht="12.75">
      <c r="F256" s="3"/>
      <c r="G256" s="3"/>
      <c r="H256" s="3"/>
      <c r="I256" s="3"/>
      <c r="J256" s="3"/>
    </row>
    <row r="257" spans="6:10" ht="12.75">
      <c r="F257" s="3"/>
      <c r="G257" s="3"/>
      <c r="H257" s="3"/>
      <c r="I257" s="3"/>
      <c r="J257" s="3"/>
    </row>
    <row r="258" spans="6:10" ht="12.75">
      <c r="F258" s="3"/>
      <c r="G258" s="3"/>
      <c r="H258" s="3"/>
      <c r="I258" s="3"/>
      <c r="J258" s="3"/>
    </row>
    <row r="259" spans="6:10" ht="12.75">
      <c r="F259" s="3"/>
      <c r="G259" s="3"/>
      <c r="H259" s="3"/>
      <c r="I259" s="3"/>
      <c r="J259" s="3"/>
    </row>
    <row r="260" spans="6:10" ht="12.75">
      <c r="F260" s="3"/>
      <c r="G260" s="3"/>
      <c r="H260" s="3"/>
      <c r="I260" s="3"/>
      <c r="J260" s="3"/>
    </row>
    <row r="261" spans="6:10" ht="12.75">
      <c r="F261" s="3"/>
      <c r="G261" s="3"/>
      <c r="H261" s="3"/>
      <c r="I261" s="3"/>
      <c r="J261" s="3"/>
    </row>
    <row r="262" spans="6:10" ht="12.75">
      <c r="F262" s="3"/>
      <c r="G262" s="3"/>
      <c r="H262" s="3"/>
      <c r="I262" s="3"/>
      <c r="J262" s="3"/>
    </row>
    <row r="263" spans="6:10" ht="12.75">
      <c r="F263" s="3"/>
      <c r="G263" s="3"/>
      <c r="H263" s="3"/>
      <c r="I263" s="3"/>
      <c r="J263" s="3"/>
    </row>
    <row r="264" spans="6:10" ht="12.75">
      <c r="F264" s="3"/>
      <c r="G264" s="3"/>
      <c r="H264" s="3"/>
      <c r="I264" s="3"/>
      <c r="J264" s="3"/>
    </row>
    <row r="265" spans="6:10" ht="12.75">
      <c r="F265" s="3"/>
      <c r="G265" s="3"/>
      <c r="H265" s="3"/>
      <c r="I265" s="3"/>
      <c r="J265" s="3"/>
    </row>
    <row r="266" spans="6:10" ht="12.75">
      <c r="F266" s="3"/>
      <c r="G266" s="3"/>
      <c r="H266" s="3"/>
      <c r="I266" s="3"/>
      <c r="J266" s="3"/>
    </row>
    <row r="267" spans="6:10" ht="12.75">
      <c r="F267" s="3"/>
      <c r="G267" s="3"/>
      <c r="H267" s="3"/>
      <c r="I267" s="3"/>
      <c r="J267" s="3"/>
    </row>
    <row r="268" spans="6:10" ht="12.75">
      <c r="F268" s="3"/>
      <c r="G268" s="3"/>
      <c r="H268" s="3"/>
      <c r="I268" s="3"/>
      <c r="J268" s="3"/>
    </row>
    <row r="269" spans="6:10" ht="12.75">
      <c r="F269" s="3"/>
      <c r="G269" s="3"/>
      <c r="H269" s="3"/>
      <c r="I269" s="3"/>
      <c r="J269" s="3"/>
    </row>
    <row r="270" spans="6:10" ht="12.75">
      <c r="F270" s="3"/>
      <c r="G270" s="3"/>
      <c r="H270" s="3"/>
      <c r="I270" s="3"/>
      <c r="J270" s="3"/>
    </row>
    <row r="271" spans="6:10" ht="12.75">
      <c r="F271" s="3"/>
      <c r="G271" s="3"/>
      <c r="H271" s="3"/>
      <c r="I271" s="3"/>
      <c r="J271" s="3"/>
    </row>
    <row r="272" spans="6:10" ht="12.75">
      <c r="F272" s="3"/>
      <c r="G272" s="3"/>
      <c r="H272" s="3"/>
      <c r="I272" s="3"/>
      <c r="J272" s="3"/>
    </row>
    <row r="273" spans="6:10" ht="12.75">
      <c r="F273" s="3"/>
      <c r="G273" s="3"/>
      <c r="H273" s="3"/>
      <c r="I273" s="3"/>
      <c r="J273" s="3"/>
    </row>
    <row r="274" spans="6:10" ht="12.75">
      <c r="F274" s="3"/>
      <c r="G274" s="3"/>
      <c r="H274" s="3"/>
      <c r="I274" s="3"/>
      <c r="J274" s="3"/>
    </row>
    <row r="275" spans="6:10" ht="12.75">
      <c r="F275" s="3"/>
      <c r="G275" s="3"/>
      <c r="H275" s="3"/>
      <c r="I275" s="3"/>
      <c r="J275" s="3"/>
    </row>
    <row r="276" spans="6:10" ht="12.75">
      <c r="F276" s="3"/>
      <c r="G276" s="3"/>
      <c r="H276" s="3"/>
      <c r="I276" s="3"/>
      <c r="J276" s="3"/>
    </row>
    <row r="277" spans="6:10" ht="12.75">
      <c r="F277" s="3"/>
      <c r="G277" s="3"/>
      <c r="H277" s="3"/>
      <c r="I277" s="3"/>
      <c r="J277" s="3"/>
    </row>
    <row r="278" spans="6:10" ht="12.75">
      <c r="F278" s="3"/>
      <c r="G278" s="3"/>
      <c r="H278" s="3"/>
      <c r="I278" s="3"/>
      <c r="J278" s="3"/>
    </row>
    <row r="279" spans="6:10" ht="12.75">
      <c r="F279" s="3"/>
      <c r="G279" s="3"/>
      <c r="H279" s="3"/>
      <c r="I279" s="3"/>
      <c r="J279" s="3"/>
    </row>
    <row r="280" spans="6:10" ht="12.75">
      <c r="F280" s="3"/>
      <c r="G280" s="3"/>
      <c r="H280" s="3"/>
      <c r="I280" s="3"/>
      <c r="J280" s="3"/>
    </row>
    <row r="281" spans="6:10" ht="12.75">
      <c r="F281" s="3"/>
      <c r="G281" s="3"/>
      <c r="H281" s="3"/>
      <c r="I281" s="3"/>
      <c r="J281" s="3"/>
    </row>
    <row r="282" spans="6:10" ht="12.75">
      <c r="F282" s="3"/>
      <c r="G282" s="3"/>
      <c r="H282" s="3"/>
      <c r="I282" s="3"/>
      <c r="J282" s="3"/>
    </row>
    <row r="283" spans="6:10" ht="12.75">
      <c r="F283" s="3"/>
      <c r="G283" s="3"/>
      <c r="H283" s="3"/>
      <c r="I283" s="3"/>
      <c r="J283" s="3"/>
    </row>
    <row r="284" spans="6:10" ht="12.75">
      <c r="F284" s="3"/>
      <c r="G284" s="3"/>
      <c r="H284" s="3"/>
      <c r="I284" s="3"/>
      <c r="J284" s="3"/>
    </row>
    <row r="285" spans="6:10" ht="12.75">
      <c r="F285" s="3"/>
      <c r="G285" s="3"/>
      <c r="H285" s="3"/>
      <c r="I285" s="3"/>
      <c r="J285" s="3"/>
    </row>
    <row r="286" spans="6:10" ht="12.75">
      <c r="F286" s="3"/>
      <c r="G286" s="3"/>
      <c r="H286" s="3"/>
      <c r="I286" s="3"/>
      <c r="J286" s="3"/>
    </row>
    <row r="287" spans="6:10" ht="12.75">
      <c r="F287" s="3"/>
      <c r="G287" s="3"/>
      <c r="H287" s="3"/>
      <c r="I287" s="3"/>
      <c r="J287" s="3"/>
    </row>
    <row r="288" spans="6:10" ht="12.75">
      <c r="F288" s="3"/>
      <c r="G288" s="3"/>
      <c r="H288" s="3"/>
      <c r="I288" s="3"/>
      <c r="J288" s="3"/>
    </row>
    <row r="289" spans="6:10" ht="12.75">
      <c r="F289" s="3"/>
      <c r="G289" s="3"/>
      <c r="H289" s="3"/>
      <c r="I289" s="3"/>
      <c r="J289" s="3"/>
    </row>
    <row r="290" spans="6:10" ht="12.75">
      <c r="F290" s="3"/>
      <c r="G290" s="3"/>
      <c r="H290" s="3"/>
      <c r="I290" s="3"/>
      <c r="J290" s="3"/>
    </row>
    <row r="291" spans="6:10" ht="12.75">
      <c r="F291" s="3"/>
      <c r="G291" s="3"/>
      <c r="H291" s="3"/>
      <c r="I291" s="3"/>
      <c r="J291" s="3"/>
    </row>
    <row r="292" spans="6:10" ht="12.75">
      <c r="F292" s="3"/>
      <c r="G292" s="3"/>
      <c r="H292" s="3"/>
      <c r="I292" s="3"/>
      <c r="J292" s="3"/>
    </row>
    <row r="293" spans="6:10" ht="12.75">
      <c r="F293" s="3"/>
      <c r="G293" s="3"/>
      <c r="H293" s="3"/>
      <c r="I293" s="3"/>
      <c r="J293" s="3"/>
    </row>
    <row r="294" spans="6:10" ht="12.75">
      <c r="F294" s="3"/>
      <c r="G294" s="3"/>
      <c r="H294" s="3"/>
      <c r="I294" s="3"/>
      <c r="J294" s="3"/>
    </row>
    <row r="295" spans="6:10" ht="12.75">
      <c r="F295" s="3"/>
      <c r="G295" s="3"/>
      <c r="H295" s="3"/>
      <c r="I295" s="3"/>
      <c r="J295" s="3"/>
    </row>
    <row r="296" spans="6:10" ht="12.75">
      <c r="F296" s="3"/>
      <c r="G296" s="3"/>
      <c r="H296" s="3"/>
      <c r="I296" s="3"/>
      <c r="J296" s="3"/>
    </row>
    <row r="297" spans="6:10" ht="12.75">
      <c r="F297" s="3"/>
      <c r="G297" s="3"/>
      <c r="H297" s="3"/>
      <c r="I297" s="3"/>
      <c r="J297" s="3"/>
    </row>
    <row r="298" spans="6:10" ht="12.75">
      <c r="F298" s="3"/>
      <c r="G298" s="3"/>
      <c r="H298" s="3"/>
      <c r="I298" s="3"/>
      <c r="J298" s="3"/>
    </row>
    <row r="299" spans="6:10" ht="12.75">
      <c r="F299" s="3"/>
      <c r="G299" s="3"/>
      <c r="H299" s="3"/>
      <c r="I299" s="3"/>
      <c r="J299" s="3"/>
    </row>
    <row r="300" spans="6:10" ht="12.75">
      <c r="F300" s="3"/>
      <c r="G300" s="3"/>
      <c r="H300" s="3"/>
      <c r="I300" s="3"/>
      <c r="J300" s="3"/>
    </row>
    <row r="301" spans="6:10" ht="12.75">
      <c r="F301" s="3"/>
      <c r="G301" s="3"/>
      <c r="H301" s="3"/>
      <c r="I301" s="3"/>
      <c r="J301" s="3"/>
    </row>
    <row r="302" spans="6:10" ht="12.75">
      <c r="F302" s="3"/>
      <c r="G302" s="3"/>
      <c r="H302" s="3"/>
      <c r="I302" s="3"/>
      <c r="J302" s="3"/>
    </row>
    <row r="303" spans="6:10" ht="12.75">
      <c r="F303" s="3"/>
      <c r="G303" s="3"/>
      <c r="H303" s="3"/>
      <c r="I303" s="3"/>
      <c r="J303" s="3"/>
    </row>
    <row r="304" spans="6:10" ht="12.75">
      <c r="F304" s="3"/>
      <c r="G304" s="3"/>
      <c r="H304" s="3"/>
      <c r="I304" s="3"/>
      <c r="J304" s="3"/>
    </row>
    <row r="305" spans="6:10" ht="12.75">
      <c r="F305" s="3"/>
      <c r="G305" s="3"/>
      <c r="H305" s="3"/>
      <c r="I305" s="3"/>
      <c r="J305" s="3"/>
    </row>
    <row r="306" spans="6:10" ht="12.75">
      <c r="F306" s="3"/>
      <c r="G306" s="3"/>
      <c r="H306" s="3"/>
      <c r="I306" s="3"/>
      <c r="J306" s="3"/>
    </row>
    <row r="307" spans="6:10" ht="12.75">
      <c r="F307" s="3"/>
      <c r="G307" s="3"/>
      <c r="H307" s="3"/>
      <c r="I307" s="3"/>
      <c r="J307" s="3"/>
    </row>
    <row r="308" spans="6:10" ht="12.75">
      <c r="F308" s="3"/>
      <c r="G308" s="3"/>
      <c r="H308" s="3"/>
      <c r="I308" s="3"/>
      <c r="J308" s="3"/>
    </row>
    <row r="309" spans="6:10" ht="12.75">
      <c r="F309" s="3"/>
      <c r="G309" s="3"/>
      <c r="H309" s="3"/>
      <c r="I309" s="3"/>
      <c r="J309" s="3"/>
    </row>
    <row r="310" spans="6:10" ht="12.75">
      <c r="F310" s="3"/>
      <c r="G310" s="3"/>
      <c r="H310" s="3"/>
      <c r="I310" s="3"/>
      <c r="J310" s="3"/>
    </row>
    <row r="311" spans="6:10" ht="12.75">
      <c r="F311" s="3"/>
      <c r="G311" s="3"/>
      <c r="H311" s="3"/>
      <c r="I311" s="3"/>
      <c r="J311" s="3"/>
    </row>
    <row r="312" spans="6:10" ht="12.75">
      <c r="F312" s="3"/>
      <c r="G312" s="3"/>
      <c r="H312" s="3"/>
      <c r="I312" s="3"/>
      <c r="J312" s="3"/>
    </row>
    <row r="313" spans="6:10" ht="12.75">
      <c r="F313" s="3"/>
      <c r="G313" s="3"/>
      <c r="H313" s="3"/>
      <c r="I313" s="3"/>
      <c r="J313" s="3"/>
    </row>
    <row r="314" spans="6:10" ht="12.75">
      <c r="F314" s="3"/>
      <c r="G314" s="3"/>
      <c r="H314" s="3"/>
      <c r="I314" s="3"/>
      <c r="J314" s="3"/>
    </row>
    <row r="315" spans="6:10" ht="12.75">
      <c r="F315" s="3"/>
      <c r="G315" s="3"/>
      <c r="H315" s="3"/>
      <c r="I315" s="3"/>
      <c r="J315" s="3"/>
    </row>
    <row r="316" spans="6:10" ht="12.75">
      <c r="F316" s="3"/>
      <c r="G316" s="3"/>
      <c r="H316" s="3"/>
      <c r="I316" s="3"/>
      <c r="J316" s="3"/>
    </row>
    <row r="317" spans="6:10" ht="12.75">
      <c r="F317" s="3"/>
      <c r="G317" s="3"/>
      <c r="H317" s="3"/>
      <c r="I317" s="3"/>
      <c r="J317" s="3"/>
    </row>
    <row r="318" spans="6:10" ht="12.75">
      <c r="F318" s="3"/>
      <c r="G318" s="3"/>
      <c r="H318" s="3"/>
      <c r="I318" s="3"/>
      <c r="J318" s="3"/>
    </row>
    <row r="319" spans="6:10" ht="12.75">
      <c r="F319" s="3"/>
      <c r="G319" s="3"/>
      <c r="H319" s="3"/>
      <c r="I319" s="3"/>
      <c r="J319" s="3"/>
    </row>
    <row r="320" spans="6:10" ht="12.75">
      <c r="F320" s="3"/>
      <c r="G320" s="3"/>
      <c r="H320" s="3"/>
      <c r="I320" s="3"/>
      <c r="J320" s="3"/>
    </row>
    <row r="321" spans="6:10" ht="12.75">
      <c r="F321" s="3"/>
      <c r="G321" s="3"/>
      <c r="H321" s="3"/>
      <c r="I321" s="3"/>
      <c r="J321" s="3"/>
    </row>
    <row r="322" spans="6:10" ht="12.75">
      <c r="F322" s="3"/>
      <c r="G322" s="3"/>
      <c r="H322" s="3"/>
      <c r="I322" s="3"/>
      <c r="J322" s="3"/>
    </row>
    <row r="323" spans="6:10" ht="12.75">
      <c r="F323" s="3"/>
      <c r="G323" s="3"/>
      <c r="H323" s="3"/>
      <c r="I323" s="3"/>
      <c r="J323" s="3"/>
    </row>
    <row r="324" spans="6:10" ht="12.75">
      <c r="F324" s="3"/>
      <c r="G324" s="3"/>
      <c r="H324" s="3"/>
      <c r="I324" s="3"/>
      <c r="J324" s="3"/>
    </row>
    <row r="325" spans="6:10" ht="12.75">
      <c r="F325" s="3"/>
      <c r="G325" s="3"/>
      <c r="H325" s="3"/>
      <c r="I325" s="3"/>
      <c r="J325" s="3"/>
    </row>
    <row r="326" spans="6:10" ht="12.75">
      <c r="F326" s="3"/>
      <c r="G326" s="3"/>
      <c r="H326" s="3"/>
      <c r="I326" s="3"/>
      <c r="J326" s="3"/>
    </row>
    <row r="327" spans="6:10" ht="12.75">
      <c r="F327" s="3"/>
      <c r="G327" s="3"/>
      <c r="H327" s="3"/>
      <c r="I327" s="3"/>
      <c r="J327" s="3"/>
    </row>
    <row r="328" spans="6:10" ht="12.75">
      <c r="F328" s="3"/>
      <c r="G328" s="3"/>
      <c r="H328" s="3"/>
      <c r="I328" s="3"/>
      <c r="J328" s="3"/>
    </row>
    <row r="329" spans="6:10" ht="12.75">
      <c r="F329" s="3"/>
      <c r="G329" s="3"/>
      <c r="H329" s="3"/>
      <c r="I329" s="3"/>
      <c r="J329" s="3"/>
    </row>
    <row r="330" spans="6:10" ht="12.75">
      <c r="F330" s="3"/>
      <c r="G330" s="3"/>
      <c r="H330" s="3"/>
      <c r="I330" s="3"/>
      <c r="J330" s="3"/>
    </row>
    <row r="331" spans="6:10" ht="12.75">
      <c r="F331" s="3"/>
      <c r="G331" s="3"/>
      <c r="H331" s="3"/>
      <c r="I331" s="3"/>
      <c r="J331" s="3"/>
    </row>
    <row r="332" spans="6:10" ht="12.75">
      <c r="F332" s="3"/>
      <c r="G332" s="3"/>
      <c r="H332" s="3"/>
      <c r="I332" s="3"/>
      <c r="J332" s="3"/>
    </row>
    <row r="333" spans="6:10" ht="12.75">
      <c r="F333" s="3"/>
      <c r="G333" s="3"/>
      <c r="H333" s="3"/>
      <c r="I333" s="3"/>
      <c r="J333" s="3"/>
    </row>
    <row r="334" spans="6:10" ht="12.75">
      <c r="F334" s="3"/>
      <c r="G334" s="3"/>
      <c r="H334" s="3"/>
      <c r="I334" s="3"/>
      <c r="J334" s="3"/>
    </row>
    <row r="335" spans="6:10" ht="12.75">
      <c r="F335" s="3"/>
      <c r="G335" s="3"/>
      <c r="H335" s="3"/>
      <c r="I335" s="3"/>
      <c r="J335" s="3"/>
    </row>
    <row r="336" spans="6:10" ht="12.75">
      <c r="F336" s="3"/>
      <c r="G336" s="3"/>
      <c r="H336" s="3"/>
      <c r="I336" s="3"/>
      <c r="J336" s="3"/>
    </row>
    <row r="337" spans="6:10" ht="12.75">
      <c r="F337" s="3"/>
      <c r="G337" s="3"/>
      <c r="H337" s="3"/>
      <c r="I337" s="3"/>
      <c r="J337" s="3"/>
    </row>
    <row r="338" spans="6:10" ht="12.75">
      <c r="F338" s="3"/>
      <c r="G338" s="3"/>
      <c r="H338" s="3"/>
      <c r="I338" s="3"/>
      <c r="J338" s="3"/>
    </row>
    <row r="339" spans="6:10" ht="12.75">
      <c r="F339" s="3"/>
      <c r="G339" s="3"/>
      <c r="H339" s="3"/>
      <c r="I339" s="3"/>
      <c r="J339" s="3"/>
    </row>
    <row r="340" spans="6:10" ht="12.75">
      <c r="F340" s="3"/>
      <c r="G340" s="3"/>
      <c r="H340" s="3"/>
      <c r="I340" s="3"/>
      <c r="J340" s="3"/>
    </row>
    <row r="341" spans="6:10" ht="12.75">
      <c r="F341" s="3"/>
      <c r="G341" s="3"/>
      <c r="H341" s="3"/>
      <c r="I341" s="3"/>
      <c r="J341" s="3"/>
    </row>
    <row r="342" spans="6:10" ht="12.75">
      <c r="F342" s="3"/>
      <c r="G342" s="3"/>
      <c r="H342" s="3"/>
      <c r="I342" s="3"/>
      <c r="J342" s="3"/>
    </row>
    <row r="343" spans="6:10" ht="12.75">
      <c r="F343" s="3"/>
      <c r="G343" s="3"/>
      <c r="H343" s="3"/>
      <c r="I343" s="3"/>
      <c r="J343" s="3"/>
    </row>
    <row r="344" spans="6:10" ht="12.75">
      <c r="F344" s="3"/>
      <c r="G344" s="3"/>
      <c r="H344" s="3"/>
      <c r="I344" s="3"/>
      <c r="J344" s="3"/>
    </row>
    <row r="345" spans="6:10" ht="12.75">
      <c r="F345" s="3"/>
      <c r="G345" s="3"/>
      <c r="H345" s="3"/>
      <c r="I345" s="3"/>
      <c r="J345" s="3"/>
    </row>
    <row r="346" spans="6:10" ht="12.75">
      <c r="F346" s="3"/>
      <c r="G346" s="3"/>
      <c r="H346" s="3"/>
      <c r="I346" s="3"/>
      <c r="J346" s="3"/>
    </row>
    <row r="347" spans="6:10" ht="12.75">
      <c r="F347" s="3"/>
      <c r="G347" s="3"/>
      <c r="H347" s="3"/>
      <c r="I347" s="3"/>
      <c r="J347" s="3"/>
    </row>
    <row r="348" spans="6:10" ht="12.75">
      <c r="F348" s="3"/>
      <c r="G348" s="3"/>
      <c r="H348" s="3"/>
      <c r="I348" s="3"/>
      <c r="J348" s="3"/>
    </row>
    <row r="349" spans="6:10" ht="12.75">
      <c r="F349" s="3"/>
      <c r="G349" s="3"/>
      <c r="H349" s="3"/>
      <c r="I349" s="3"/>
      <c r="J349" s="3"/>
    </row>
    <row r="350" spans="6:10" ht="12.75">
      <c r="F350" s="3"/>
      <c r="G350" s="3"/>
      <c r="H350" s="3"/>
      <c r="I350" s="3"/>
      <c r="J350" s="3"/>
    </row>
    <row r="351" spans="6:10" ht="12.75">
      <c r="F351" s="3"/>
      <c r="G351" s="3"/>
      <c r="H351" s="3"/>
      <c r="I351" s="3"/>
      <c r="J351" s="3"/>
    </row>
    <row r="352" spans="6:10" ht="12.75">
      <c r="F352" s="3"/>
      <c r="G352" s="3"/>
      <c r="H352" s="3"/>
      <c r="I352" s="3"/>
      <c r="J352" s="3"/>
    </row>
    <row r="353" spans="6:10" ht="12.75">
      <c r="F353" s="3"/>
      <c r="G353" s="3"/>
      <c r="H353" s="3"/>
      <c r="I353" s="3"/>
      <c r="J353" s="3"/>
    </row>
    <row r="354" spans="6:10" ht="12.75">
      <c r="F354" s="3"/>
      <c r="G354" s="3"/>
      <c r="H354" s="3"/>
      <c r="I354" s="3"/>
      <c r="J354" s="3"/>
    </row>
    <row r="355" spans="6:10" ht="12.75">
      <c r="F355" s="3"/>
      <c r="G355" s="3"/>
      <c r="H355" s="3"/>
      <c r="I355" s="3"/>
      <c r="J355" s="3"/>
    </row>
    <row r="356" spans="6:10" ht="12.75">
      <c r="F356" s="3"/>
      <c r="G356" s="3"/>
      <c r="H356" s="3"/>
      <c r="I356" s="3"/>
      <c r="J356" s="3"/>
    </row>
    <row r="357" spans="6:10" ht="12.75">
      <c r="F357" s="3"/>
      <c r="G357" s="3"/>
      <c r="H357" s="3"/>
      <c r="I357" s="3"/>
      <c r="J357" s="3"/>
    </row>
    <row r="358" spans="6:10" ht="12.75">
      <c r="F358" s="3"/>
      <c r="G358" s="3"/>
      <c r="H358" s="3"/>
      <c r="I358" s="3"/>
      <c r="J358" s="3"/>
    </row>
    <row r="359" spans="6:10" ht="12.75">
      <c r="F359" s="3"/>
      <c r="G359" s="3"/>
      <c r="H359" s="3"/>
      <c r="I359" s="3"/>
      <c r="J359" s="3"/>
    </row>
    <row r="360" spans="6:10" ht="12.75">
      <c r="F360" s="3"/>
      <c r="G360" s="3"/>
      <c r="H360" s="3"/>
      <c r="I360" s="3"/>
      <c r="J360" s="3"/>
    </row>
    <row r="361" spans="6:10" ht="12.75">
      <c r="F361" s="3"/>
      <c r="G361" s="3"/>
      <c r="H361" s="3"/>
      <c r="I361" s="3"/>
      <c r="J361" s="3"/>
    </row>
    <row r="362" spans="6:10" ht="12.75">
      <c r="F362" s="3"/>
      <c r="G362" s="3"/>
      <c r="H362" s="3"/>
      <c r="I362" s="3"/>
      <c r="J362" s="3"/>
    </row>
    <row r="363" spans="6:10" ht="12.75">
      <c r="F363" s="3"/>
      <c r="G363" s="3"/>
      <c r="H363" s="3"/>
      <c r="I363" s="3"/>
      <c r="J363" s="3"/>
    </row>
    <row r="364" spans="6:10" ht="12.75">
      <c r="F364" s="3"/>
      <c r="G364" s="3"/>
      <c r="H364" s="3"/>
      <c r="I364" s="3"/>
      <c r="J364" s="3"/>
    </row>
    <row r="365" spans="6:10" ht="12.75">
      <c r="F365" s="3"/>
      <c r="G365" s="3"/>
      <c r="H365" s="3"/>
      <c r="I365" s="3"/>
      <c r="J365" s="3"/>
    </row>
    <row r="366" spans="6:10" ht="12.75">
      <c r="F366" s="3"/>
      <c r="G366" s="3"/>
      <c r="H366" s="3"/>
      <c r="I366" s="3"/>
      <c r="J366" s="3"/>
    </row>
    <row r="367" spans="6:10" ht="12.75">
      <c r="F367" s="3"/>
      <c r="G367" s="3"/>
      <c r="H367" s="3"/>
      <c r="I367" s="3"/>
      <c r="J367" s="3"/>
    </row>
    <row r="368" spans="6:10" ht="12.75">
      <c r="F368" s="3"/>
      <c r="G368" s="3"/>
      <c r="H368" s="3"/>
      <c r="I368" s="3"/>
      <c r="J368" s="3"/>
    </row>
    <row r="369" spans="6:10" ht="12.75">
      <c r="F369" s="3"/>
      <c r="G369" s="3"/>
      <c r="H369" s="3"/>
      <c r="I369" s="3"/>
      <c r="J369" s="3"/>
    </row>
    <row r="370" spans="6:10" ht="12.75">
      <c r="F370" s="3"/>
      <c r="G370" s="3"/>
      <c r="H370" s="3"/>
      <c r="I370" s="3"/>
      <c r="J370" s="3"/>
    </row>
    <row r="371" spans="6:10" ht="12.75">
      <c r="F371" s="3"/>
      <c r="G371" s="3"/>
      <c r="H371" s="3"/>
      <c r="I371" s="3"/>
      <c r="J371" s="3"/>
    </row>
    <row r="372" spans="6:10" ht="12.75">
      <c r="F372" s="3"/>
      <c r="G372" s="3"/>
      <c r="H372" s="3"/>
      <c r="I372" s="3"/>
      <c r="J372" s="3"/>
    </row>
    <row r="373" spans="6:10" ht="12.75">
      <c r="F373" s="3"/>
      <c r="G373" s="3"/>
      <c r="H373" s="3"/>
      <c r="I373" s="3"/>
      <c r="J373" s="3"/>
    </row>
    <row r="374" spans="6:10" ht="12.75">
      <c r="F374" s="3"/>
      <c r="G374" s="3"/>
      <c r="H374" s="3"/>
      <c r="I374" s="3"/>
      <c r="J374" s="3"/>
    </row>
    <row r="375" spans="6:10" ht="12.75">
      <c r="F375" s="3"/>
      <c r="G375" s="3"/>
      <c r="H375" s="3"/>
      <c r="I375" s="3"/>
      <c r="J375" s="3"/>
    </row>
    <row r="376" spans="6:10" ht="12.75">
      <c r="F376" s="3"/>
      <c r="G376" s="3"/>
      <c r="H376" s="3"/>
      <c r="I376" s="3"/>
      <c r="J376" s="3"/>
    </row>
    <row r="377" spans="6:10" ht="12.75">
      <c r="F377" s="3"/>
      <c r="G377" s="3"/>
      <c r="H377" s="3"/>
      <c r="I377" s="3"/>
      <c r="J377" s="3"/>
    </row>
    <row r="378" spans="6:10" ht="12.75">
      <c r="F378" s="3"/>
      <c r="G378" s="3"/>
      <c r="H378" s="3"/>
      <c r="I378" s="3"/>
      <c r="J378" s="3"/>
    </row>
    <row r="379" spans="6:10" ht="12.75">
      <c r="F379" s="3"/>
      <c r="G379" s="3"/>
      <c r="H379" s="3"/>
      <c r="I379" s="3"/>
      <c r="J379" s="3"/>
    </row>
    <row r="380" spans="6:10" ht="12.75">
      <c r="F380" s="3"/>
      <c r="G380" s="3"/>
      <c r="H380" s="3"/>
      <c r="I380" s="3"/>
      <c r="J380" s="3"/>
    </row>
    <row r="381" spans="6:10" ht="12.75">
      <c r="F381" s="3"/>
      <c r="G381" s="3"/>
      <c r="H381" s="3"/>
      <c r="I381" s="3"/>
      <c r="J381" s="3"/>
    </row>
    <row r="382" spans="6:10" ht="12.75">
      <c r="F382" s="3"/>
      <c r="G382" s="3"/>
      <c r="H382" s="3"/>
      <c r="I382" s="3"/>
      <c r="J382" s="3"/>
    </row>
    <row r="383" spans="6:10" ht="12.75">
      <c r="F383" s="3"/>
      <c r="G383" s="3"/>
      <c r="H383" s="3"/>
      <c r="I383" s="3"/>
      <c r="J383" s="3"/>
    </row>
    <row r="384" spans="6:10" ht="12.75">
      <c r="F384" s="3"/>
      <c r="G384" s="3"/>
      <c r="H384" s="3"/>
      <c r="I384" s="3"/>
      <c r="J384" s="3"/>
    </row>
    <row r="385" spans="6:10" ht="12.75">
      <c r="F385" s="3"/>
      <c r="G385" s="3"/>
      <c r="H385" s="3"/>
      <c r="I385" s="3"/>
      <c r="J385" s="3"/>
    </row>
    <row r="386" spans="6:10" ht="12.75">
      <c r="F386" s="3"/>
      <c r="G386" s="3"/>
      <c r="H386" s="3"/>
      <c r="I386" s="3"/>
      <c r="J386" s="3"/>
    </row>
    <row r="387" spans="6:10" ht="12.75">
      <c r="F387" s="3"/>
      <c r="G387" s="3"/>
      <c r="H387" s="3"/>
      <c r="I387" s="3"/>
      <c r="J387" s="3"/>
    </row>
    <row r="388" spans="6:10" ht="12.75">
      <c r="F388" s="3"/>
      <c r="G388" s="3"/>
      <c r="H388" s="3"/>
      <c r="I388" s="3"/>
      <c r="J388" s="3"/>
    </row>
    <row r="389" spans="6:10" ht="12.75">
      <c r="F389" s="3"/>
      <c r="G389" s="3"/>
      <c r="H389" s="3"/>
      <c r="I389" s="3"/>
      <c r="J389" s="3"/>
    </row>
    <row r="390" spans="6:10" ht="12.75">
      <c r="F390" s="3"/>
      <c r="G390" s="3"/>
      <c r="H390" s="3"/>
      <c r="I390" s="3"/>
      <c r="J390" s="3"/>
    </row>
    <row r="391" spans="6:10" ht="12.75">
      <c r="F391" s="3"/>
      <c r="G391" s="3"/>
      <c r="H391" s="3"/>
      <c r="I391" s="3"/>
      <c r="J391" s="3"/>
    </row>
    <row r="392" spans="6:10" ht="12.75">
      <c r="F392" s="3"/>
      <c r="G392" s="3"/>
      <c r="H392" s="3"/>
      <c r="I392" s="3"/>
      <c r="J392" s="3"/>
    </row>
    <row r="393" spans="6:10" ht="12.75">
      <c r="F393" s="3"/>
      <c r="G393" s="3"/>
      <c r="H393" s="3"/>
      <c r="I393" s="3"/>
      <c r="J393" s="3"/>
    </row>
    <row r="394" spans="6:10" ht="12.75">
      <c r="F394" s="3"/>
      <c r="G394" s="3"/>
      <c r="H394" s="3"/>
      <c r="I394" s="3"/>
      <c r="J394" s="3"/>
    </row>
    <row r="395" spans="6:10" ht="12.75">
      <c r="F395" s="3"/>
      <c r="G395" s="3"/>
      <c r="H395" s="3"/>
      <c r="I395" s="3"/>
      <c r="J395" s="3"/>
    </row>
    <row r="396" spans="6:10" ht="12.75">
      <c r="F396" s="3"/>
      <c r="G396" s="3"/>
      <c r="H396" s="3"/>
      <c r="I396" s="3"/>
      <c r="J396" s="3"/>
    </row>
    <row r="397" spans="6:10" ht="12.75">
      <c r="F397" s="3"/>
      <c r="G397" s="3"/>
      <c r="H397" s="3"/>
      <c r="I397" s="3"/>
      <c r="J397" s="3"/>
    </row>
    <row r="398" spans="6:10" ht="12.75">
      <c r="F398" s="3"/>
      <c r="G398" s="3"/>
      <c r="H398" s="3"/>
      <c r="I398" s="3"/>
      <c r="J398" s="3"/>
    </row>
    <row r="399" spans="6:10" ht="12.75">
      <c r="F399" s="3"/>
      <c r="G399" s="3"/>
      <c r="H399" s="3"/>
      <c r="I399" s="3"/>
      <c r="J399" s="3"/>
    </row>
    <row r="400" spans="6:10" ht="12.75">
      <c r="F400" s="3"/>
      <c r="G400" s="3"/>
      <c r="H400" s="3"/>
      <c r="I400" s="3"/>
      <c r="J400" s="3"/>
    </row>
    <row r="401" spans="6:10" ht="12.75">
      <c r="F401" s="3"/>
      <c r="G401" s="3"/>
      <c r="H401" s="3"/>
      <c r="I401" s="3"/>
      <c r="J401" s="3"/>
    </row>
    <row r="402" spans="6:10" ht="12.75">
      <c r="F402" s="3"/>
      <c r="G402" s="3"/>
      <c r="H402" s="3"/>
      <c r="I402" s="3"/>
      <c r="J402" s="3"/>
    </row>
    <row r="403" spans="6:10" ht="12.75">
      <c r="F403" s="3"/>
      <c r="G403" s="3"/>
      <c r="H403" s="3"/>
      <c r="I403" s="3"/>
      <c r="J403" s="3"/>
    </row>
    <row r="404" spans="6:10" ht="12.75">
      <c r="F404" s="3"/>
      <c r="G404" s="3"/>
      <c r="H404" s="3"/>
      <c r="I404" s="3"/>
      <c r="J404" s="3"/>
    </row>
    <row r="405" spans="6:10" ht="12.75">
      <c r="F405" s="3"/>
      <c r="G405" s="3"/>
      <c r="H405" s="3"/>
      <c r="I405" s="3"/>
      <c r="J405" s="3"/>
    </row>
    <row r="406" spans="6:10" ht="12.75">
      <c r="F406" s="3"/>
      <c r="G406" s="3"/>
      <c r="H406" s="3"/>
      <c r="I406" s="3"/>
      <c r="J406" s="3"/>
    </row>
    <row r="407" spans="6:10" ht="12.75">
      <c r="F407" s="3"/>
      <c r="G407" s="3"/>
      <c r="H407" s="3"/>
      <c r="I407" s="3"/>
      <c r="J407" s="3"/>
    </row>
    <row r="408" spans="6:10" ht="12.75">
      <c r="F408" s="3"/>
      <c r="G408" s="3"/>
      <c r="H408" s="3"/>
      <c r="I408" s="3"/>
      <c r="J408" s="3"/>
    </row>
    <row r="409" spans="6:10" ht="12.75">
      <c r="F409" s="3"/>
      <c r="G409" s="3"/>
      <c r="H409" s="3"/>
      <c r="I409" s="3"/>
      <c r="J409" s="3"/>
    </row>
    <row r="410" spans="6:10" ht="12.75">
      <c r="F410" s="3"/>
      <c r="G410" s="3"/>
      <c r="H410" s="3"/>
      <c r="I410" s="3"/>
      <c r="J410" s="3"/>
    </row>
    <row r="411" spans="6:10" ht="12.75">
      <c r="F411" s="3"/>
      <c r="G411" s="3"/>
      <c r="H411" s="3"/>
      <c r="I411" s="3"/>
      <c r="J411" s="3"/>
    </row>
    <row r="412" spans="6:10" ht="12.75">
      <c r="F412" s="3"/>
      <c r="G412" s="3"/>
      <c r="H412" s="3"/>
      <c r="I412" s="3"/>
      <c r="J412" s="3"/>
    </row>
    <row r="413" spans="6:10" ht="12.75">
      <c r="F413" s="3"/>
      <c r="G413" s="3"/>
      <c r="H413" s="3"/>
      <c r="I413" s="3"/>
      <c r="J413" s="3"/>
    </row>
    <row r="414" spans="6:10" ht="12.75">
      <c r="F414" s="3"/>
      <c r="G414" s="3"/>
      <c r="H414" s="3"/>
      <c r="I414" s="3"/>
      <c r="J414" s="3"/>
    </row>
    <row r="415" spans="6:10" ht="12.75">
      <c r="F415" s="3"/>
      <c r="G415" s="3"/>
      <c r="H415" s="3"/>
      <c r="I415" s="3"/>
      <c r="J415" s="3"/>
    </row>
    <row r="416" spans="6:10" ht="12.75">
      <c r="F416" s="3"/>
      <c r="G416" s="3"/>
      <c r="H416" s="3"/>
      <c r="I416" s="3"/>
      <c r="J416" s="3"/>
    </row>
    <row r="417" spans="6:10" ht="12.75">
      <c r="F417" s="3"/>
      <c r="G417" s="3"/>
      <c r="H417" s="3"/>
      <c r="I417" s="3"/>
      <c r="J417" s="3"/>
    </row>
    <row r="418" spans="6:10" ht="12.75">
      <c r="F418" s="3"/>
      <c r="G418" s="3"/>
      <c r="H418" s="3"/>
      <c r="I418" s="3"/>
      <c r="J418" s="3"/>
    </row>
    <row r="419" spans="6:10" ht="12.75">
      <c r="F419" s="3"/>
      <c r="G419" s="3"/>
      <c r="H419" s="3"/>
      <c r="I419" s="3"/>
      <c r="J419" s="3"/>
    </row>
    <row r="420" spans="6:10" ht="12.75">
      <c r="F420" s="3"/>
      <c r="G420" s="3"/>
      <c r="H420" s="3"/>
      <c r="I420" s="3"/>
      <c r="J420" s="3"/>
    </row>
    <row r="421" spans="6:10" ht="12.75">
      <c r="F421" s="3"/>
      <c r="G421" s="3"/>
      <c r="H421" s="3"/>
      <c r="I421" s="3"/>
      <c r="J421" s="3"/>
    </row>
    <row r="422" spans="6:10" ht="12.75">
      <c r="F422" s="3"/>
      <c r="G422" s="3"/>
      <c r="H422" s="3"/>
      <c r="I422" s="3"/>
      <c r="J422" s="3"/>
    </row>
    <row r="423" spans="6:10" ht="12.75">
      <c r="F423" s="3"/>
      <c r="G423" s="3"/>
      <c r="H423" s="3"/>
      <c r="I423" s="3"/>
      <c r="J423" s="3"/>
    </row>
    <row r="424" spans="6:10" ht="12.75">
      <c r="F424" s="3"/>
      <c r="G424" s="3"/>
      <c r="H424" s="3"/>
      <c r="I424" s="3"/>
      <c r="J424" s="3"/>
    </row>
    <row r="425" spans="6:10" ht="12.75">
      <c r="F425" s="3"/>
      <c r="G425" s="3"/>
      <c r="H425" s="3"/>
      <c r="I425" s="3"/>
      <c r="J425" s="3"/>
    </row>
    <row r="426" spans="6:10" ht="12.75">
      <c r="F426" s="3"/>
      <c r="G426" s="3"/>
      <c r="H426" s="3"/>
      <c r="I426" s="3"/>
      <c r="J426" s="3"/>
    </row>
    <row r="427" spans="6:10" ht="12.75">
      <c r="F427" s="3"/>
      <c r="G427" s="3"/>
      <c r="H427" s="3"/>
      <c r="I427" s="3"/>
      <c r="J427" s="3"/>
    </row>
    <row r="428" spans="6:10" ht="12.75">
      <c r="F428" s="3"/>
      <c r="G428" s="3"/>
      <c r="H428" s="3"/>
      <c r="I428" s="3"/>
      <c r="J428" s="3"/>
    </row>
    <row r="429" spans="6:10" ht="12.75">
      <c r="F429" s="3"/>
      <c r="G429" s="3"/>
      <c r="H429" s="3"/>
      <c r="I429" s="3"/>
      <c r="J429" s="3"/>
    </row>
    <row r="430" spans="6:10" ht="12.75">
      <c r="F430" s="3"/>
      <c r="G430" s="3"/>
      <c r="H430" s="3"/>
      <c r="I430" s="3"/>
      <c r="J430" s="3"/>
    </row>
    <row r="431" spans="6:10" ht="12.75">
      <c r="F431" s="3"/>
      <c r="G431" s="3"/>
      <c r="H431" s="3"/>
      <c r="I431" s="3"/>
      <c r="J431" s="3"/>
    </row>
    <row r="432" spans="6:10" ht="12.75">
      <c r="F432" s="3"/>
      <c r="G432" s="3"/>
      <c r="H432" s="3"/>
      <c r="I432" s="3"/>
      <c r="J432" s="3"/>
    </row>
    <row r="433" spans="6:10" ht="12.75">
      <c r="F433" s="3"/>
      <c r="G433" s="3"/>
      <c r="H433" s="3"/>
      <c r="I433" s="3"/>
      <c r="J433" s="3"/>
    </row>
    <row r="434" spans="6:10" ht="12.75">
      <c r="F434" s="3"/>
      <c r="G434" s="3"/>
      <c r="H434" s="3"/>
      <c r="I434" s="3"/>
      <c r="J434" s="3"/>
    </row>
    <row r="435" spans="6:10" ht="12.75">
      <c r="F435" s="3"/>
      <c r="G435" s="3"/>
      <c r="H435" s="3"/>
      <c r="I435" s="3"/>
      <c r="J435" s="3"/>
    </row>
    <row r="436" spans="6:10" ht="12.75">
      <c r="F436" s="3"/>
      <c r="G436" s="3"/>
      <c r="H436" s="3"/>
      <c r="I436" s="3"/>
      <c r="J436" s="3"/>
    </row>
    <row r="437" spans="6:10" ht="12.75">
      <c r="F437" s="3"/>
      <c r="G437" s="3"/>
      <c r="H437" s="3"/>
      <c r="I437" s="3"/>
      <c r="J437" s="3"/>
    </row>
    <row r="438" spans="6:10" ht="12.75">
      <c r="F438" s="3"/>
      <c r="G438" s="3"/>
      <c r="H438" s="3"/>
      <c r="I438" s="3"/>
      <c r="J438" s="3"/>
    </row>
    <row r="439" spans="6:10" ht="12.75">
      <c r="F439" s="3"/>
      <c r="G439" s="3"/>
      <c r="H439" s="3"/>
      <c r="I439" s="3"/>
      <c r="J439" s="3"/>
    </row>
    <row r="440" spans="6:10" ht="12.75">
      <c r="F440" s="3"/>
      <c r="G440" s="3"/>
      <c r="H440" s="3"/>
      <c r="I440" s="3"/>
      <c r="J440" s="3"/>
    </row>
    <row r="441" spans="6:10" ht="12.75">
      <c r="F441" s="3"/>
      <c r="G441" s="3"/>
      <c r="H441" s="3"/>
      <c r="I441" s="3"/>
      <c r="J441" s="3"/>
    </row>
    <row r="442" spans="6:10" ht="12.75">
      <c r="F442" s="3"/>
      <c r="G442" s="3"/>
      <c r="H442" s="3"/>
      <c r="I442" s="3"/>
      <c r="J442" s="3"/>
    </row>
    <row r="443" spans="6:10" ht="12.75">
      <c r="F443" s="3"/>
      <c r="G443" s="3"/>
      <c r="H443" s="3"/>
      <c r="I443" s="3"/>
      <c r="J443" s="3"/>
    </row>
    <row r="444" spans="6:10" ht="12.75">
      <c r="F444" s="3"/>
      <c r="G444" s="3"/>
      <c r="H444" s="3"/>
      <c r="I444" s="3"/>
      <c r="J444" s="3"/>
    </row>
    <row r="445" spans="6:10" ht="12.75">
      <c r="F445" s="3"/>
      <c r="G445" s="3"/>
      <c r="H445" s="3"/>
      <c r="I445" s="3"/>
      <c r="J445" s="3"/>
    </row>
    <row r="446" spans="6:10" ht="12.75">
      <c r="F446" s="3"/>
      <c r="G446" s="3"/>
      <c r="H446" s="3"/>
      <c r="I446" s="3"/>
      <c r="J446" s="3"/>
    </row>
    <row r="447" spans="6:10" ht="12.75">
      <c r="F447" s="3"/>
      <c r="G447" s="3"/>
      <c r="H447" s="3"/>
      <c r="I447" s="3"/>
      <c r="J447" s="3"/>
    </row>
    <row r="448" spans="6:10" ht="12.75">
      <c r="F448" s="3"/>
      <c r="G448" s="3"/>
      <c r="H448" s="3"/>
      <c r="I448" s="3"/>
      <c r="J448" s="3"/>
    </row>
    <row r="449" spans="6:10" ht="12.75">
      <c r="F449" s="3"/>
      <c r="G449" s="3"/>
      <c r="H449" s="3"/>
      <c r="I449" s="3"/>
      <c r="J449" s="3"/>
    </row>
    <row r="450" spans="6:10" ht="12.75">
      <c r="F450" s="3"/>
      <c r="G450" s="3"/>
      <c r="H450" s="3"/>
      <c r="I450" s="3"/>
      <c r="J450" s="3"/>
    </row>
    <row r="451" spans="6:10" ht="12.75">
      <c r="F451" s="3"/>
      <c r="G451" s="3"/>
      <c r="H451" s="3"/>
      <c r="I451" s="3"/>
      <c r="J451" s="3"/>
    </row>
    <row r="452" spans="6:10" ht="12.75">
      <c r="F452" s="3"/>
      <c r="G452" s="3"/>
      <c r="H452" s="3"/>
      <c r="I452" s="3"/>
      <c r="J452" s="3"/>
    </row>
    <row r="453" spans="6:10" ht="12.75">
      <c r="F453" s="3"/>
      <c r="G453" s="3"/>
      <c r="H453" s="3"/>
      <c r="I453" s="3"/>
      <c r="J453" s="3"/>
    </row>
    <row r="454" spans="6:10" ht="12.75">
      <c r="F454" s="3"/>
      <c r="G454" s="3"/>
      <c r="H454" s="3"/>
      <c r="I454" s="3"/>
      <c r="J454" s="3"/>
    </row>
    <row r="455" spans="6:10" ht="12.75">
      <c r="F455" s="3"/>
      <c r="G455" s="3"/>
      <c r="H455" s="3"/>
      <c r="I455" s="3"/>
      <c r="J455" s="3"/>
    </row>
    <row r="456" spans="6:10" ht="12.75">
      <c r="F456" s="3"/>
      <c r="G456" s="3"/>
      <c r="H456" s="3"/>
      <c r="I456" s="3"/>
      <c r="J456" s="3"/>
    </row>
    <row r="457" spans="6:10" ht="12.75">
      <c r="F457" s="3"/>
      <c r="G457" s="3"/>
      <c r="H457" s="3"/>
      <c r="I457" s="3"/>
      <c r="J457" s="3"/>
    </row>
    <row r="458" spans="6:10" ht="12.75">
      <c r="F458" s="3"/>
      <c r="G458" s="3"/>
      <c r="H458" s="3"/>
      <c r="I458" s="3"/>
      <c r="J458" s="3"/>
    </row>
    <row r="459" spans="6:10" ht="12.75">
      <c r="F459" s="3"/>
      <c r="G459" s="3"/>
      <c r="H459" s="3"/>
      <c r="I459" s="3"/>
      <c r="J459" s="3"/>
    </row>
    <row r="460" spans="6:10" ht="12.75">
      <c r="F460" s="3"/>
      <c r="G460" s="3"/>
      <c r="H460" s="3"/>
      <c r="I460" s="3"/>
      <c r="J460" s="3"/>
    </row>
    <row r="461" spans="6:10" ht="12.75">
      <c r="F461" s="3"/>
      <c r="G461" s="3"/>
      <c r="H461" s="3"/>
      <c r="I461" s="3"/>
      <c r="J461" s="3"/>
    </row>
    <row r="462" spans="6:10" ht="12.75">
      <c r="F462" s="3"/>
      <c r="G462" s="3"/>
      <c r="H462" s="3"/>
      <c r="I462" s="3"/>
      <c r="J462" s="3"/>
    </row>
    <row r="463" spans="6:10" ht="12.75">
      <c r="F463" s="3"/>
      <c r="G463" s="3"/>
      <c r="H463" s="3"/>
      <c r="I463" s="3"/>
      <c r="J463" s="3"/>
    </row>
    <row r="464" spans="6:10" ht="12.75">
      <c r="F464" s="3"/>
      <c r="G464" s="3"/>
      <c r="H464" s="3"/>
      <c r="I464" s="3"/>
      <c r="J464" s="3"/>
    </row>
    <row r="465" spans="6:10" ht="12.75">
      <c r="F465" s="3"/>
      <c r="G465" s="3"/>
      <c r="H465" s="3"/>
      <c r="I465" s="3"/>
      <c r="J465" s="3"/>
    </row>
    <row r="466" spans="6:10" ht="12.75">
      <c r="F466" s="3"/>
      <c r="G466" s="3"/>
      <c r="H466" s="3"/>
      <c r="I466" s="3"/>
      <c r="J466" s="3"/>
    </row>
    <row r="467" spans="6:10" ht="12.75">
      <c r="F467" s="3"/>
      <c r="G467" s="3"/>
      <c r="H467" s="3"/>
      <c r="I467" s="3"/>
      <c r="J467" s="3"/>
    </row>
    <row r="468" spans="6:10" ht="12.75">
      <c r="F468" s="3"/>
      <c r="G468" s="3"/>
      <c r="H468" s="3"/>
      <c r="I468" s="3"/>
      <c r="J468" s="3"/>
    </row>
    <row r="469" spans="6:10" ht="12.75">
      <c r="F469" s="3"/>
      <c r="G469" s="3"/>
      <c r="H469" s="3"/>
      <c r="I469" s="3"/>
      <c r="J469" s="3"/>
    </row>
    <row r="470" spans="6:10" ht="12.75">
      <c r="F470" s="3"/>
      <c r="G470" s="3"/>
      <c r="H470" s="3"/>
      <c r="I470" s="3"/>
      <c r="J470" s="3"/>
    </row>
    <row r="471" spans="6:10" ht="12.75">
      <c r="F471" s="3"/>
      <c r="G471" s="3"/>
      <c r="H471" s="3"/>
      <c r="I471" s="3"/>
      <c r="J471" s="3"/>
    </row>
    <row r="472" spans="6:10" ht="12.75">
      <c r="F472" s="3"/>
      <c r="G472" s="3"/>
      <c r="H472" s="3"/>
      <c r="I472" s="3"/>
      <c r="J472" s="3"/>
    </row>
    <row r="473" spans="6:10" ht="12.75">
      <c r="F473" s="3"/>
      <c r="G473" s="3"/>
      <c r="H473" s="3"/>
      <c r="I473" s="3"/>
      <c r="J473" s="3"/>
    </row>
    <row r="474" spans="6:10" ht="12.75">
      <c r="F474" s="3"/>
      <c r="G474" s="3"/>
      <c r="H474" s="3"/>
      <c r="I474" s="3"/>
      <c r="J474" s="3"/>
    </row>
    <row r="475" spans="6:10" ht="12.75">
      <c r="F475" s="3"/>
      <c r="G475" s="3"/>
      <c r="H475" s="3"/>
      <c r="I475" s="3"/>
      <c r="J475" s="3"/>
    </row>
    <row r="476" spans="6:10" ht="12.75">
      <c r="F476" s="3"/>
      <c r="G476" s="3"/>
      <c r="H476" s="3"/>
      <c r="I476" s="3"/>
      <c r="J476" s="3"/>
    </row>
    <row r="477" spans="6:10" ht="12.75">
      <c r="F477" s="3"/>
      <c r="G477" s="3"/>
      <c r="H477" s="3"/>
      <c r="I477" s="3"/>
      <c r="J477" s="3"/>
    </row>
    <row r="478" spans="6:10" ht="12.75">
      <c r="F478" s="3"/>
      <c r="G478" s="3"/>
      <c r="H478" s="3"/>
      <c r="I478" s="3"/>
      <c r="J478" s="3"/>
    </row>
    <row r="479" spans="6:10" ht="12.75">
      <c r="F479" s="3"/>
      <c r="G479" s="3"/>
      <c r="H479" s="3"/>
      <c r="I479" s="3"/>
      <c r="J479" s="3"/>
    </row>
    <row r="480" spans="6:10" ht="12.75">
      <c r="F480" s="3"/>
      <c r="G480" s="3"/>
      <c r="H480" s="3"/>
      <c r="I480" s="3"/>
      <c r="J480" s="3"/>
    </row>
    <row r="481" spans="6:10" ht="12.75">
      <c r="F481" s="3"/>
      <c r="G481" s="3"/>
      <c r="H481" s="3"/>
      <c r="I481" s="3"/>
      <c r="J481" s="3"/>
    </row>
    <row r="482" spans="6:10" ht="12.75">
      <c r="F482" s="3"/>
      <c r="G482" s="3"/>
      <c r="H482" s="3"/>
      <c r="I482" s="3"/>
      <c r="J482" s="3"/>
    </row>
    <row r="483" spans="6:10" ht="12.75">
      <c r="F483" s="3"/>
      <c r="G483" s="3"/>
      <c r="H483" s="3"/>
      <c r="I483" s="3"/>
      <c r="J483" s="3"/>
    </row>
    <row r="484" spans="6:10" ht="12.75">
      <c r="F484" s="3"/>
      <c r="G484" s="3"/>
      <c r="H484" s="3"/>
      <c r="I484" s="3"/>
      <c r="J484" s="3"/>
    </row>
    <row r="485" spans="6:10" ht="12.75">
      <c r="F485" s="3"/>
      <c r="G485" s="3"/>
      <c r="H485" s="3"/>
      <c r="I485" s="3"/>
      <c r="J485" s="3"/>
    </row>
    <row r="486" spans="6:10" ht="12.75">
      <c r="F486" s="3"/>
      <c r="G486" s="3"/>
      <c r="H486" s="3"/>
      <c r="I486" s="3"/>
      <c r="J486" s="3"/>
    </row>
    <row r="487" spans="6:10" ht="12.75">
      <c r="F487" s="3"/>
      <c r="G487" s="3"/>
      <c r="H487" s="3"/>
      <c r="I487" s="3"/>
      <c r="J487" s="3"/>
    </row>
    <row r="488" spans="6:10" ht="12.75">
      <c r="F488" s="3"/>
      <c r="G488" s="3"/>
      <c r="H488" s="3"/>
      <c r="I488" s="3"/>
      <c r="J488" s="3"/>
    </row>
    <row r="489" spans="6:10" ht="12.75">
      <c r="F489" s="3"/>
      <c r="G489" s="3"/>
      <c r="H489" s="3"/>
      <c r="I489" s="3"/>
      <c r="J489" s="3"/>
    </row>
    <row r="490" spans="6:10" ht="12.75">
      <c r="F490" s="3"/>
      <c r="G490" s="3"/>
      <c r="H490" s="3"/>
      <c r="I490" s="3"/>
      <c r="J490" s="3"/>
    </row>
    <row r="491" spans="6:10" ht="12.75">
      <c r="F491" s="3"/>
      <c r="G491" s="3"/>
      <c r="H491" s="3"/>
      <c r="I491" s="3"/>
      <c r="J491" s="3"/>
    </row>
    <row r="492" spans="6:10" ht="12.75">
      <c r="F492" s="3"/>
      <c r="G492" s="3"/>
      <c r="H492" s="3"/>
      <c r="I492" s="3"/>
      <c r="J492" s="3"/>
    </row>
    <row r="493" spans="6:10" ht="12.75">
      <c r="F493" s="3"/>
      <c r="G493" s="3"/>
      <c r="H493" s="3"/>
      <c r="I493" s="3"/>
      <c r="J493" s="3"/>
    </row>
    <row r="494" spans="6:10" ht="12.75">
      <c r="F494" s="3"/>
      <c r="G494" s="3"/>
      <c r="H494" s="3"/>
      <c r="I494" s="3"/>
      <c r="J494" s="3"/>
    </row>
    <row r="495" spans="6:10" ht="12.75">
      <c r="F495" s="3"/>
      <c r="G495" s="3"/>
      <c r="H495" s="3"/>
      <c r="I495" s="3"/>
      <c r="J495" s="3"/>
    </row>
    <row r="496" spans="6:10" ht="12.75">
      <c r="F496" s="3"/>
      <c r="G496" s="3"/>
      <c r="H496" s="3"/>
      <c r="I496" s="3"/>
      <c r="J496" s="3"/>
    </row>
    <row r="497" spans="6:10" ht="12.75">
      <c r="F497" s="3"/>
      <c r="G497" s="3"/>
      <c r="H497" s="3"/>
      <c r="I497" s="3"/>
      <c r="J497" s="3"/>
    </row>
    <row r="498" spans="6:10" ht="12.75">
      <c r="F498" s="3"/>
      <c r="G498" s="3"/>
      <c r="H498" s="3"/>
      <c r="I498" s="3"/>
      <c r="J498" s="3"/>
    </row>
    <row r="499" spans="6:10" ht="12.75">
      <c r="F499" s="3"/>
      <c r="G499" s="3"/>
      <c r="H499" s="3"/>
      <c r="I499" s="3"/>
      <c r="J499" s="3"/>
    </row>
    <row r="500" spans="6:10" ht="12.75">
      <c r="F500" s="3"/>
      <c r="G500" s="3"/>
      <c r="H500" s="3"/>
      <c r="I500" s="3"/>
      <c r="J500" s="3"/>
    </row>
    <row r="501" spans="6:10" ht="12.75">
      <c r="F501" s="3"/>
      <c r="G501" s="3"/>
      <c r="H501" s="3"/>
      <c r="I501" s="3"/>
      <c r="J501" s="3"/>
    </row>
    <row r="502" spans="6:10" ht="12.75">
      <c r="F502" s="3"/>
      <c r="G502" s="3"/>
      <c r="H502" s="3"/>
      <c r="I502" s="3"/>
      <c r="J502" s="3"/>
    </row>
    <row r="503" spans="6:10" ht="12.75">
      <c r="F503" s="3"/>
      <c r="G503" s="3"/>
      <c r="H503" s="3"/>
      <c r="I503" s="3"/>
      <c r="J503" s="3"/>
    </row>
    <row r="504" spans="6:10" ht="12.75">
      <c r="F504" s="3"/>
      <c r="G504" s="3"/>
      <c r="H504" s="3"/>
      <c r="I504" s="3"/>
      <c r="J504" s="3"/>
    </row>
    <row r="505" spans="6:10" ht="12.75">
      <c r="F505" s="3"/>
      <c r="G505" s="3"/>
      <c r="H505" s="3"/>
      <c r="I505" s="3"/>
      <c r="J505" s="3"/>
    </row>
    <row r="506" spans="6:10" ht="12.75">
      <c r="F506" s="3"/>
      <c r="G506" s="3"/>
      <c r="H506" s="3"/>
      <c r="I506" s="3"/>
      <c r="J506" s="3"/>
    </row>
    <row r="507" spans="6:10" ht="12.75">
      <c r="F507" s="3"/>
      <c r="G507" s="3"/>
      <c r="H507" s="3"/>
      <c r="I507" s="3"/>
      <c r="J507" s="3"/>
    </row>
    <row r="508" spans="6:10" ht="12.75">
      <c r="F508" s="3"/>
      <c r="G508" s="3"/>
      <c r="H508" s="3"/>
      <c r="I508" s="3"/>
      <c r="J508" s="3"/>
    </row>
    <row r="509" spans="6:10" ht="12.75">
      <c r="F509" s="3"/>
      <c r="G509" s="3"/>
      <c r="H509" s="3"/>
      <c r="I509" s="3"/>
      <c r="J509" s="3"/>
    </row>
    <row r="510" spans="6:10" ht="12.75">
      <c r="F510" s="3"/>
      <c r="G510" s="3"/>
      <c r="H510" s="3"/>
      <c r="I510" s="3"/>
      <c r="J510" s="3"/>
    </row>
    <row r="511" spans="6:10" ht="12.75">
      <c r="F511" s="3"/>
      <c r="G511" s="3"/>
      <c r="H511" s="3"/>
      <c r="I511" s="3"/>
      <c r="J511" s="3"/>
    </row>
    <row r="512" spans="6:10" ht="12.75">
      <c r="F512" s="3"/>
      <c r="G512" s="3"/>
      <c r="H512" s="3"/>
      <c r="I512" s="3"/>
      <c r="J512" s="3"/>
    </row>
    <row r="513" spans="6:10" ht="12.75">
      <c r="F513" s="3"/>
      <c r="G513" s="3"/>
      <c r="H513" s="3"/>
      <c r="I513" s="3"/>
      <c r="J513" s="3"/>
    </row>
    <row r="514" spans="6:10" ht="12.75">
      <c r="F514" s="3"/>
      <c r="G514" s="3"/>
      <c r="H514" s="3"/>
      <c r="I514" s="3"/>
      <c r="J514" s="3"/>
    </row>
    <row r="515" spans="6:10" ht="12.75">
      <c r="F515" s="3"/>
      <c r="G515" s="3"/>
      <c r="H515" s="3"/>
      <c r="I515" s="3"/>
      <c r="J515" s="3"/>
    </row>
    <row r="516" spans="6:10" ht="12.75">
      <c r="F516" s="3"/>
      <c r="G516" s="3"/>
      <c r="H516" s="3"/>
      <c r="I516" s="3"/>
      <c r="J516" s="3"/>
    </row>
    <row r="517" spans="6:10" ht="12.75">
      <c r="F517" s="3"/>
      <c r="G517" s="3"/>
      <c r="H517" s="3"/>
      <c r="I517" s="3"/>
      <c r="J517" s="3"/>
    </row>
    <row r="518" spans="6:10" ht="12.75">
      <c r="F518" s="3"/>
      <c r="G518" s="3"/>
      <c r="H518" s="3"/>
      <c r="I518" s="3"/>
      <c r="J518" s="3"/>
    </row>
    <row r="519" spans="6:10" ht="12.75">
      <c r="F519" s="3"/>
      <c r="G519" s="3"/>
      <c r="H519" s="3"/>
      <c r="I519" s="3"/>
      <c r="J519" s="3"/>
    </row>
    <row r="520" spans="6:10" ht="12.75">
      <c r="F520" s="3"/>
      <c r="G520" s="3"/>
      <c r="H520" s="3"/>
      <c r="I520" s="3"/>
      <c r="J520" s="3"/>
    </row>
    <row r="521" spans="6:10" ht="12.75">
      <c r="F521" s="3"/>
      <c r="G521" s="3"/>
      <c r="H521" s="3"/>
      <c r="I521" s="3"/>
      <c r="J521" s="3"/>
    </row>
    <row r="522" spans="6:10" ht="12.75">
      <c r="F522" s="3"/>
      <c r="G522" s="3"/>
      <c r="H522" s="3"/>
      <c r="I522" s="3"/>
      <c r="J522" s="3"/>
    </row>
    <row r="523" spans="6:10" ht="12.75">
      <c r="F523" s="3"/>
      <c r="G523" s="3"/>
      <c r="H523" s="3"/>
      <c r="I523" s="3"/>
      <c r="J523" s="3"/>
    </row>
    <row r="524" spans="6:10" ht="12.75">
      <c r="F524" s="3"/>
      <c r="G524" s="3"/>
      <c r="H524" s="3"/>
      <c r="I524" s="3"/>
      <c r="J524" s="3"/>
    </row>
    <row r="525" spans="6:10" ht="12.75">
      <c r="F525" s="3"/>
      <c r="G525" s="3"/>
      <c r="H525" s="3"/>
      <c r="I525" s="3"/>
      <c r="J525" s="3"/>
    </row>
    <row r="526" spans="6:10" ht="12.75">
      <c r="F526" s="3"/>
      <c r="G526" s="3"/>
      <c r="H526" s="3"/>
      <c r="I526" s="3"/>
      <c r="J526" s="3"/>
    </row>
    <row r="527" spans="6:10" ht="12.75">
      <c r="F527" s="3"/>
      <c r="G527" s="3"/>
      <c r="H527" s="3"/>
      <c r="I527" s="3"/>
      <c r="J527" s="3"/>
    </row>
    <row r="528" spans="6:10" ht="12.75">
      <c r="F528" s="3"/>
      <c r="G528" s="3"/>
      <c r="H528" s="3"/>
      <c r="I528" s="3"/>
      <c r="J528" s="3"/>
    </row>
    <row r="529" spans="6:10" ht="12.75">
      <c r="F529" s="3"/>
      <c r="G529" s="3"/>
      <c r="H529" s="3"/>
      <c r="I529" s="3"/>
      <c r="J529" s="3"/>
    </row>
    <row r="530" spans="6:10" ht="12.75">
      <c r="F530" s="3"/>
      <c r="G530" s="3"/>
      <c r="H530" s="3"/>
      <c r="I530" s="3"/>
      <c r="J530" s="3"/>
    </row>
    <row r="531" spans="6:10" ht="12.75">
      <c r="F531" s="3"/>
      <c r="G531" s="3"/>
      <c r="H531" s="3"/>
      <c r="I531" s="3"/>
      <c r="J531" s="3"/>
    </row>
    <row r="532" spans="6:10" ht="12.75">
      <c r="F532" s="3"/>
      <c r="G532" s="3"/>
      <c r="H532" s="3"/>
      <c r="I532" s="3"/>
      <c r="J532" s="3"/>
    </row>
    <row r="533" spans="6:10" ht="12.75">
      <c r="F533" s="3"/>
      <c r="G533" s="3"/>
      <c r="H533" s="3"/>
      <c r="I533" s="3"/>
      <c r="J533" s="3"/>
    </row>
    <row r="534" spans="6:10" ht="12.75">
      <c r="F534" s="3"/>
      <c r="G534" s="3"/>
      <c r="H534" s="3"/>
      <c r="I534" s="3"/>
      <c r="J534" s="3"/>
    </row>
    <row r="535" spans="6:10" ht="12.75">
      <c r="F535" s="3"/>
      <c r="G535" s="3"/>
      <c r="H535" s="3"/>
      <c r="I535" s="3"/>
      <c r="J535" s="3"/>
    </row>
    <row r="536" spans="6:10" ht="12.75">
      <c r="F536" s="3"/>
      <c r="G536" s="3"/>
      <c r="H536" s="3"/>
      <c r="I536" s="3"/>
      <c r="J536" s="3"/>
    </row>
    <row r="537" spans="6:10" ht="12.75">
      <c r="F537" s="3"/>
      <c r="G537" s="3"/>
      <c r="H537" s="3"/>
      <c r="I537" s="3"/>
      <c r="J537" s="3"/>
    </row>
    <row r="538" spans="6:10" ht="12.75">
      <c r="F538" s="3"/>
      <c r="G538" s="3"/>
      <c r="H538" s="3"/>
      <c r="I538" s="3"/>
      <c r="J538" s="3"/>
    </row>
    <row r="539" spans="6:10" ht="12.75">
      <c r="F539" s="3"/>
      <c r="G539" s="3"/>
      <c r="H539" s="3"/>
      <c r="I539" s="3"/>
      <c r="J539" s="3"/>
    </row>
    <row r="540" spans="6:10" ht="12.75">
      <c r="F540" s="3"/>
      <c r="G540" s="3"/>
      <c r="H540" s="3"/>
      <c r="I540" s="3"/>
      <c r="J540" s="3"/>
    </row>
    <row r="541" spans="6:10" ht="12.75">
      <c r="F541" s="3"/>
      <c r="G541" s="3"/>
      <c r="H541" s="3"/>
      <c r="I541" s="3"/>
      <c r="J541" s="3"/>
    </row>
    <row r="542" spans="6:10" ht="12.75">
      <c r="F542" s="3"/>
      <c r="G542" s="3"/>
      <c r="H542" s="3"/>
      <c r="I542" s="3"/>
      <c r="J542" s="3"/>
    </row>
    <row r="543" spans="6:10" ht="12.75">
      <c r="F543" s="3"/>
      <c r="G543" s="3"/>
      <c r="H543" s="3"/>
      <c r="I543" s="3"/>
      <c r="J543" s="3"/>
    </row>
    <row r="544" spans="6:10" ht="12.75">
      <c r="F544" s="3"/>
      <c r="G544" s="3"/>
      <c r="H544" s="3"/>
      <c r="I544" s="3"/>
      <c r="J544" s="3"/>
    </row>
    <row r="545" spans="6:10" ht="12.75">
      <c r="F545" s="3"/>
      <c r="G545" s="3"/>
      <c r="H545" s="3"/>
      <c r="I545" s="3"/>
      <c r="J545" s="3"/>
    </row>
    <row r="546" spans="6:10" ht="12.75">
      <c r="F546" s="3"/>
      <c r="G546" s="3"/>
      <c r="H546" s="3"/>
      <c r="I546" s="3"/>
      <c r="J546" s="3"/>
    </row>
    <row r="547" spans="6:10" ht="12.75">
      <c r="F547" s="3"/>
      <c r="G547" s="3"/>
      <c r="H547" s="3"/>
      <c r="I547" s="3"/>
      <c r="J547" s="3"/>
    </row>
    <row r="548" spans="6:10" ht="12.75">
      <c r="F548" s="3"/>
      <c r="G548" s="3"/>
      <c r="H548" s="3"/>
      <c r="I548" s="3"/>
      <c r="J548" s="3"/>
    </row>
    <row r="549" spans="6:10" ht="12.75">
      <c r="F549" s="3"/>
      <c r="G549" s="3"/>
      <c r="H549" s="3"/>
      <c r="I549" s="3"/>
      <c r="J549" s="3"/>
    </row>
    <row r="550" spans="6:10" ht="12.75">
      <c r="F550" s="3"/>
      <c r="G550" s="3"/>
      <c r="H550" s="3"/>
      <c r="I550" s="3"/>
      <c r="J550" s="3"/>
    </row>
    <row r="551" spans="6:10" ht="12.75">
      <c r="F551" s="3"/>
      <c r="G551" s="3"/>
      <c r="H551" s="3"/>
      <c r="I551" s="3"/>
      <c r="J551" s="3"/>
    </row>
    <row r="552" spans="6:10" ht="12.75">
      <c r="F552" s="3"/>
      <c r="G552" s="3"/>
      <c r="H552" s="3"/>
      <c r="I552" s="3"/>
      <c r="J552" s="3"/>
    </row>
    <row r="553" spans="6:10" ht="12.75">
      <c r="F553" s="3"/>
      <c r="G553" s="3"/>
      <c r="H553" s="3"/>
      <c r="I553" s="3"/>
      <c r="J553" s="3"/>
    </row>
    <row r="554" spans="6:10" ht="12.75">
      <c r="F554" s="3"/>
      <c r="G554" s="3"/>
      <c r="H554" s="3"/>
      <c r="I554" s="3"/>
      <c r="J554" s="3"/>
    </row>
    <row r="555" spans="6:10" ht="12.75">
      <c r="F555" s="3"/>
      <c r="G555" s="3"/>
      <c r="H555" s="3"/>
      <c r="I555" s="3"/>
      <c r="J555" s="3"/>
    </row>
    <row r="556" spans="6:10" ht="12.75">
      <c r="F556" s="3"/>
      <c r="G556" s="3"/>
      <c r="H556" s="3"/>
      <c r="I556" s="3"/>
      <c r="J556" s="3"/>
    </row>
    <row r="557" spans="6:10" ht="12.75">
      <c r="F557" s="3"/>
      <c r="G557" s="3"/>
      <c r="H557" s="3"/>
      <c r="I557" s="3"/>
      <c r="J557" s="3"/>
    </row>
    <row r="558" spans="6:10" ht="12.75">
      <c r="F558" s="3"/>
      <c r="G558" s="3"/>
      <c r="H558" s="3"/>
      <c r="I558" s="3"/>
      <c r="J558" s="3"/>
    </row>
    <row r="559" spans="6:10" ht="12.75">
      <c r="F559" s="3"/>
      <c r="G559" s="3"/>
      <c r="H559" s="3"/>
      <c r="I559" s="3"/>
      <c r="J559" s="3"/>
    </row>
    <row r="560" spans="6:10" ht="12.75">
      <c r="F560" s="3"/>
      <c r="G560" s="3"/>
      <c r="H560" s="3"/>
      <c r="I560" s="3"/>
      <c r="J560" s="3"/>
    </row>
    <row r="561" spans="6:10" ht="12.75">
      <c r="F561" s="3"/>
      <c r="G561" s="3"/>
      <c r="H561" s="3"/>
      <c r="I561" s="3"/>
      <c r="J561" s="3"/>
    </row>
    <row r="562" spans="6:10" ht="12.75">
      <c r="F562" s="3"/>
      <c r="G562" s="3"/>
      <c r="H562" s="3"/>
      <c r="I562" s="3"/>
      <c r="J562" s="3"/>
    </row>
    <row r="563" spans="6:10" ht="12.75">
      <c r="F563" s="3"/>
      <c r="G563" s="3"/>
      <c r="H563" s="3"/>
      <c r="I563" s="3"/>
      <c r="J563" s="3"/>
    </row>
    <row r="564" spans="6:10" ht="12.75">
      <c r="F564" s="3"/>
      <c r="G564" s="3"/>
      <c r="H564" s="3"/>
      <c r="I564" s="3"/>
      <c r="J564" s="3"/>
    </row>
    <row r="565" spans="6:10" ht="12.75">
      <c r="F565" s="3"/>
      <c r="G565" s="3"/>
      <c r="H565" s="3"/>
      <c r="I565" s="3"/>
      <c r="J565" s="3"/>
    </row>
    <row r="566" spans="6:10" ht="12.75">
      <c r="F566" s="3"/>
      <c r="G566" s="3"/>
      <c r="H566" s="3"/>
      <c r="I566" s="3"/>
      <c r="J566" s="3"/>
    </row>
    <row r="567" spans="6:10" ht="12.75">
      <c r="F567" s="3"/>
      <c r="G567" s="3"/>
      <c r="H567" s="3"/>
      <c r="I567" s="3"/>
      <c r="J567" s="3"/>
    </row>
    <row r="568" spans="6:10" ht="12.75">
      <c r="F568" s="3"/>
      <c r="G568" s="3"/>
      <c r="H568" s="3"/>
      <c r="I568" s="3"/>
      <c r="J568" s="3"/>
    </row>
    <row r="569" spans="6:10" ht="12.75">
      <c r="F569" s="3"/>
      <c r="G569" s="3"/>
      <c r="H569" s="3"/>
      <c r="I569" s="3"/>
      <c r="J569" s="3"/>
    </row>
    <row r="570" spans="6:10" ht="12.75">
      <c r="F570" s="3"/>
      <c r="G570" s="3"/>
      <c r="H570" s="3"/>
      <c r="I570" s="3"/>
      <c r="J570" s="3"/>
    </row>
    <row r="571" spans="6:10" ht="12.75">
      <c r="F571" s="3"/>
      <c r="G571" s="3"/>
      <c r="H571" s="3"/>
      <c r="I571" s="3"/>
      <c r="J571" s="3"/>
    </row>
    <row r="572" spans="6:10" ht="12.75">
      <c r="F572" s="3"/>
      <c r="G572" s="3"/>
      <c r="H572" s="3"/>
      <c r="I572" s="3"/>
      <c r="J572" s="3"/>
    </row>
    <row r="573" spans="6:10" ht="12.75">
      <c r="F573" s="3"/>
      <c r="G573" s="3"/>
      <c r="H573" s="3"/>
      <c r="I573" s="3"/>
      <c r="J573" s="3"/>
    </row>
    <row r="574" spans="6:10" ht="12.75">
      <c r="F574" s="3"/>
      <c r="G574" s="3"/>
      <c r="H574" s="3"/>
      <c r="I574" s="3"/>
      <c r="J574" s="3"/>
    </row>
    <row r="575" spans="6:10" ht="12.75">
      <c r="F575" s="3"/>
      <c r="G575" s="3"/>
      <c r="H575" s="3"/>
      <c r="I575" s="3"/>
      <c r="J575" s="3"/>
    </row>
    <row r="576" spans="6:10" ht="12.75">
      <c r="F576" s="3"/>
      <c r="G576" s="3"/>
      <c r="H576" s="3"/>
      <c r="I576" s="3"/>
      <c r="J576" s="3"/>
    </row>
    <row r="577" spans="6:10" ht="12.75">
      <c r="F577" s="3"/>
      <c r="G577" s="3"/>
      <c r="H577" s="3"/>
      <c r="I577" s="3"/>
      <c r="J577" s="3"/>
    </row>
    <row r="578" spans="6:10" ht="12.75">
      <c r="F578" s="3"/>
      <c r="G578" s="3"/>
      <c r="H578" s="3"/>
      <c r="I578" s="3"/>
      <c r="J578" s="3"/>
    </row>
    <row r="579" spans="6:10" ht="12.75">
      <c r="F579" s="3"/>
      <c r="G579" s="3"/>
      <c r="H579" s="3"/>
      <c r="I579" s="3"/>
      <c r="J579" s="3"/>
    </row>
    <row r="580" spans="6:10" ht="12.75">
      <c r="F580" s="3"/>
      <c r="G580" s="3"/>
      <c r="H580" s="3"/>
      <c r="I580" s="3"/>
      <c r="J580" s="3"/>
    </row>
    <row r="581" spans="6:10" ht="12.75">
      <c r="F581" s="3"/>
      <c r="G581" s="3"/>
      <c r="H581" s="3"/>
      <c r="I581" s="3"/>
      <c r="J581" s="3"/>
    </row>
    <row r="582" spans="6:10" ht="12.75">
      <c r="F582" s="3"/>
      <c r="G582" s="3"/>
      <c r="H582" s="3"/>
      <c r="I582" s="3"/>
      <c r="J582" s="3"/>
    </row>
    <row r="583" spans="6:10" ht="12.75">
      <c r="F583" s="3"/>
      <c r="G583" s="3"/>
      <c r="H583" s="3"/>
      <c r="I583" s="3"/>
      <c r="J583" s="3"/>
    </row>
    <row r="584" spans="6:10" ht="12.75">
      <c r="F584" s="3"/>
      <c r="G584" s="3"/>
      <c r="H584" s="3"/>
      <c r="I584" s="3"/>
      <c r="J584" s="3"/>
    </row>
    <row r="585" spans="6:10" ht="12.75">
      <c r="F585" s="3"/>
      <c r="G585" s="3"/>
      <c r="H585" s="3"/>
      <c r="I585" s="3"/>
      <c r="J585" s="3"/>
    </row>
    <row r="586" spans="6:10" ht="12.75">
      <c r="F586" s="3"/>
      <c r="G586" s="3"/>
      <c r="H586" s="3"/>
      <c r="I586" s="3"/>
      <c r="J586" s="3"/>
    </row>
    <row r="587" spans="6:10" ht="12.75">
      <c r="F587" s="3"/>
      <c r="G587" s="3"/>
      <c r="H587" s="3"/>
      <c r="I587" s="3"/>
      <c r="J587" s="3"/>
    </row>
    <row r="588" spans="6:10" ht="12.75">
      <c r="F588" s="3"/>
      <c r="G588" s="3"/>
      <c r="H588" s="3"/>
      <c r="I588" s="3"/>
      <c r="J588" s="3"/>
    </row>
    <row r="589" spans="6:10" ht="12.75">
      <c r="F589" s="3"/>
      <c r="G589" s="3"/>
      <c r="H589" s="3"/>
      <c r="I589" s="3"/>
      <c r="J589" s="3"/>
    </row>
    <row r="590" spans="6:10" ht="12.75">
      <c r="F590" s="3"/>
      <c r="G590" s="3"/>
      <c r="H590" s="3"/>
      <c r="I590" s="3"/>
      <c r="J590" s="3"/>
    </row>
    <row r="591" spans="6:10" ht="12.75">
      <c r="F591" s="3"/>
      <c r="G591" s="3"/>
      <c r="H591" s="3"/>
      <c r="I591" s="3"/>
      <c r="J591" s="3"/>
    </row>
    <row r="592" spans="6:10" ht="12.75">
      <c r="F592" s="3"/>
      <c r="G592" s="3"/>
      <c r="H592" s="3"/>
      <c r="I592" s="3"/>
      <c r="J592" s="3"/>
    </row>
    <row r="593" spans="6:10" ht="12.75">
      <c r="F593" s="3"/>
      <c r="G593" s="3"/>
      <c r="H593" s="3"/>
      <c r="I593" s="3"/>
      <c r="J593" s="3"/>
    </row>
    <row r="594" spans="6:10" ht="12.75">
      <c r="F594" s="3"/>
      <c r="G594" s="3"/>
      <c r="H594" s="3"/>
      <c r="I594" s="3"/>
      <c r="J594" s="3"/>
    </row>
    <row r="595" spans="6:10" ht="12.75">
      <c r="F595" s="3"/>
      <c r="G595" s="3"/>
      <c r="H595" s="3"/>
      <c r="I595" s="3"/>
      <c r="J595" s="3"/>
    </row>
    <row r="596" spans="6:10" ht="12.75">
      <c r="F596" s="3"/>
      <c r="G596" s="3"/>
      <c r="H596" s="3"/>
      <c r="I596" s="3"/>
      <c r="J596" s="3"/>
    </row>
    <row r="597" spans="6:10" ht="12.75">
      <c r="F597" s="3"/>
      <c r="G597" s="3"/>
      <c r="H597" s="3"/>
      <c r="I597" s="3"/>
      <c r="J597" s="3"/>
    </row>
    <row r="598" spans="6:10" ht="12.75">
      <c r="F598" s="3"/>
      <c r="G598" s="3"/>
      <c r="H598" s="3"/>
      <c r="I598" s="3"/>
      <c r="J598" s="3"/>
    </row>
    <row r="599" spans="6:10" ht="12.75">
      <c r="F599" s="3"/>
      <c r="G599" s="3"/>
      <c r="H599" s="3"/>
      <c r="I599" s="3"/>
      <c r="J599" s="3"/>
    </row>
    <row r="600" spans="6:10" ht="12.75">
      <c r="F600" s="3"/>
      <c r="G600" s="3"/>
      <c r="H600" s="3"/>
      <c r="I600" s="3"/>
      <c r="J600" s="3"/>
    </row>
    <row r="601" spans="6:10" ht="12.75">
      <c r="F601" s="3"/>
      <c r="G601" s="3"/>
      <c r="H601" s="3"/>
      <c r="I601" s="3"/>
      <c r="J601" s="3"/>
    </row>
    <row r="602" spans="6:10" ht="12.75">
      <c r="F602" s="3"/>
      <c r="G602" s="3"/>
      <c r="H602" s="3"/>
      <c r="I602" s="3"/>
      <c r="J602" s="3"/>
    </row>
    <row r="603" spans="6:10" ht="12.75">
      <c r="F603" s="3"/>
      <c r="G603" s="3"/>
      <c r="H603" s="3"/>
      <c r="I603" s="3"/>
      <c r="J603" s="3"/>
    </row>
    <row r="604" spans="6:10" ht="12.75">
      <c r="F604" s="3"/>
      <c r="G604" s="3"/>
      <c r="H604" s="3"/>
      <c r="I604" s="3"/>
      <c r="J604" s="3"/>
    </row>
    <row r="605" spans="6:10" ht="12.75">
      <c r="F605" s="3"/>
      <c r="G605" s="3"/>
      <c r="H605" s="3"/>
      <c r="I605" s="3"/>
      <c r="J605" s="3"/>
    </row>
    <row r="606" spans="6:10" ht="12.75">
      <c r="F606" s="3"/>
      <c r="G606" s="3"/>
      <c r="H606" s="3"/>
      <c r="I606" s="3"/>
      <c r="J606" s="3"/>
    </row>
    <row r="607" spans="6:10" ht="12.75">
      <c r="F607" s="3"/>
      <c r="G607" s="3"/>
      <c r="H607" s="3"/>
      <c r="I607" s="3"/>
      <c r="J607" s="3"/>
    </row>
    <row r="608" spans="6:10" ht="12.75">
      <c r="F608" s="3"/>
      <c r="G608" s="3"/>
      <c r="H608" s="3"/>
      <c r="I608" s="3"/>
      <c r="J608" s="3"/>
    </row>
    <row r="609" spans="6:10" ht="12.75">
      <c r="F609" s="3"/>
      <c r="G609" s="3"/>
      <c r="H609" s="3"/>
      <c r="I609" s="3"/>
      <c r="J609" s="3"/>
    </row>
    <row r="610" spans="6:10" ht="12.75">
      <c r="F610" s="3"/>
      <c r="G610" s="3"/>
      <c r="H610" s="3"/>
      <c r="I610" s="3"/>
      <c r="J610" s="3"/>
    </row>
    <row r="611" spans="6:10" ht="12.75">
      <c r="F611" s="3"/>
      <c r="G611" s="3"/>
      <c r="H611" s="3"/>
      <c r="I611" s="3"/>
      <c r="J611" s="3"/>
    </row>
    <row r="612" spans="6:10" ht="12.75">
      <c r="F612" s="3"/>
      <c r="G612" s="3"/>
      <c r="H612" s="3"/>
      <c r="I612" s="3"/>
      <c r="J612" s="3"/>
    </row>
    <row r="613" spans="6:10" ht="12.75">
      <c r="F613" s="3"/>
      <c r="G613" s="3"/>
      <c r="H613" s="3"/>
      <c r="I613" s="3"/>
      <c r="J613" s="3"/>
    </row>
    <row r="614" spans="6:10" ht="12.75">
      <c r="F614" s="3"/>
      <c r="G614" s="3"/>
      <c r="H614" s="3"/>
      <c r="I614" s="3"/>
      <c r="J614" s="3"/>
    </row>
    <row r="615" spans="6:10" ht="12.75">
      <c r="F615" s="3"/>
      <c r="G615" s="3"/>
      <c r="H615" s="3"/>
      <c r="I615" s="3"/>
      <c r="J615" s="3"/>
    </row>
    <row r="616" spans="6:10" ht="12.75">
      <c r="F616" s="3"/>
      <c r="G616" s="3"/>
      <c r="H616" s="3"/>
      <c r="I616" s="3"/>
      <c r="J616" s="3"/>
    </row>
    <row r="617" spans="6:10" ht="12.75">
      <c r="F617" s="3"/>
      <c r="G617" s="3"/>
      <c r="H617" s="3"/>
      <c r="I617" s="3"/>
      <c r="J617" s="3"/>
    </row>
    <row r="618" spans="6:10" ht="12.75">
      <c r="F618" s="3"/>
      <c r="G618" s="3"/>
      <c r="H618" s="3"/>
      <c r="I618" s="3"/>
      <c r="J618" s="3"/>
    </row>
    <row r="619" spans="6:10" ht="12.75">
      <c r="F619" s="3"/>
      <c r="G619" s="3"/>
      <c r="H619" s="3"/>
      <c r="I619" s="3"/>
      <c r="J619" s="3"/>
    </row>
    <row r="620" spans="6:10" ht="12.75">
      <c r="F620" s="3"/>
      <c r="G620" s="3"/>
      <c r="H620" s="3"/>
      <c r="I620" s="3"/>
      <c r="J620" s="3"/>
    </row>
    <row r="621" spans="6:10" ht="12.75">
      <c r="F621" s="3"/>
      <c r="G621" s="3"/>
      <c r="H621" s="3"/>
      <c r="I621" s="3"/>
      <c r="J621" s="3"/>
    </row>
    <row r="622" spans="6:10" ht="12.75">
      <c r="F622" s="3"/>
      <c r="G622" s="3"/>
      <c r="H622" s="3"/>
      <c r="I622" s="3"/>
      <c r="J622" s="3"/>
    </row>
    <row r="623" spans="6:10" ht="12.75">
      <c r="F623" s="3"/>
      <c r="G623" s="3"/>
      <c r="H623" s="3"/>
      <c r="I623" s="3"/>
      <c r="J623" s="3"/>
    </row>
    <row r="624" spans="6:10" ht="12.75">
      <c r="F624" s="3"/>
      <c r="G624" s="3"/>
      <c r="H624" s="3"/>
      <c r="I624" s="3"/>
      <c r="J624" s="3"/>
    </row>
    <row r="625" spans="6:10" ht="12.75">
      <c r="F625" s="3"/>
      <c r="G625" s="3"/>
      <c r="H625" s="3"/>
      <c r="I625" s="3"/>
      <c r="J625" s="3"/>
    </row>
    <row r="626" spans="6:10" ht="12.75">
      <c r="F626" s="3"/>
      <c r="G626" s="3"/>
      <c r="H626" s="3"/>
      <c r="I626" s="3"/>
      <c r="J626" s="3"/>
    </row>
    <row r="627" spans="6:10" ht="12.75">
      <c r="F627" s="3"/>
      <c r="G627" s="3"/>
      <c r="H627" s="3"/>
      <c r="I627" s="3"/>
      <c r="J627" s="3"/>
    </row>
    <row r="628" spans="6:10" ht="12.75">
      <c r="F628" s="3"/>
      <c r="G628" s="3"/>
      <c r="H628" s="3"/>
      <c r="I628" s="3"/>
      <c r="J628" s="3"/>
    </row>
    <row r="629" spans="6:10" ht="12.75">
      <c r="F629" s="3"/>
      <c r="G629" s="3"/>
      <c r="H629" s="3"/>
      <c r="I629" s="3"/>
      <c r="J629" s="3"/>
    </row>
    <row r="630" spans="6:10" ht="12.75">
      <c r="F630" s="3"/>
      <c r="G630" s="3"/>
      <c r="H630" s="3"/>
      <c r="I630" s="3"/>
      <c r="J630" s="3"/>
    </row>
    <row r="631" spans="6:10" ht="12.75">
      <c r="F631" s="3"/>
      <c r="G631" s="3"/>
      <c r="H631" s="3"/>
      <c r="I631" s="3"/>
      <c r="J631" s="3"/>
    </row>
    <row r="632" spans="6:10" ht="12.75">
      <c r="F632" s="3"/>
      <c r="G632" s="3"/>
      <c r="H632" s="3"/>
      <c r="I632" s="3"/>
      <c r="J632" s="3"/>
    </row>
    <row r="633" spans="6:10" ht="12.75">
      <c r="F633" s="3"/>
      <c r="G633" s="3"/>
      <c r="H633" s="3"/>
      <c r="I633" s="3"/>
      <c r="J633" s="3"/>
    </row>
    <row r="634" spans="6:10" ht="12.75">
      <c r="F634" s="3"/>
      <c r="G634" s="3"/>
      <c r="H634" s="3"/>
      <c r="I634" s="3"/>
      <c r="J634" s="3"/>
    </row>
    <row r="635" spans="6:10" ht="12.75">
      <c r="F635" s="3"/>
      <c r="G635" s="3"/>
      <c r="H635" s="3"/>
      <c r="I635" s="3"/>
      <c r="J635" s="3"/>
    </row>
    <row r="636" spans="6:10" ht="12.75">
      <c r="F636" s="3"/>
      <c r="G636" s="3"/>
      <c r="H636" s="3"/>
      <c r="I636" s="3"/>
      <c r="J636" s="3"/>
    </row>
    <row r="637" spans="6:10" ht="12.75">
      <c r="F637" s="3"/>
      <c r="G637" s="3"/>
      <c r="H637" s="3"/>
      <c r="I637" s="3"/>
      <c r="J637" s="3"/>
    </row>
    <row r="638" spans="6:10" ht="12.75">
      <c r="F638" s="3"/>
      <c r="G638" s="3"/>
      <c r="H638" s="3"/>
      <c r="I638" s="3"/>
      <c r="J638" s="3"/>
    </row>
    <row r="639" spans="6:10" ht="12.75">
      <c r="F639" s="3"/>
      <c r="G639" s="3"/>
      <c r="H639" s="3"/>
      <c r="I639" s="3"/>
      <c r="J639" s="3"/>
    </row>
    <row r="640" spans="6:10" ht="12.75">
      <c r="F640" s="3"/>
      <c r="G640" s="3"/>
      <c r="H640" s="3"/>
      <c r="I640" s="3"/>
      <c r="J640" s="3"/>
    </row>
    <row r="641" spans="6:10" ht="12.75">
      <c r="F641" s="3"/>
      <c r="G641" s="3"/>
      <c r="H641" s="3"/>
      <c r="I641" s="3"/>
      <c r="J641" s="3"/>
    </row>
    <row r="642" spans="6:10" ht="12.75">
      <c r="F642" s="3"/>
      <c r="G642" s="3"/>
      <c r="H642" s="3"/>
      <c r="I642" s="3"/>
      <c r="J642" s="3"/>
    </row>
    <row r="643" spans="6:10" ht="12.75">
      <c r="F643" s="3"/>
      <c r="G643" s="3"/>
      <c r="H643" s="3"/>
      <c r="I643" s="3"/>
      <c r="J643" s="3"/>
    </row>
    <row r="644" spans="6:10" ht="12.75">
      <c r="F644" s="3"/>
      <c r="G644" s="3"/>
      <c r="H644" s="3"/>
      <c r="I644" s="3"/>
      <c r="J644" s="3"/>
    </row>
    <row r="645" spans="6:10" ht="12.75">
      <c r="F645" s="3"/>
      <c r="G645" s="3"/>
      <c r="H645" s="3"/>
      <c r="I645" s="3"/>
      <c r="J645" s="3"/>
    </row>
    <row r="646" spans="6:10" ht="12.75">
      <c r="F646" s="3"/>
      <c r="G646" s="3"/>
      <c r="H646" s="3"/>
      <c r="I646" s="3"/>
      <c r="J646" s="3"/>
    </row>
    <row r="647" spans="6:10" ht="12.75">
      <c r="F647" s="3"/>
      <c r="G647" s="3"/>
      <c r="H647" s="3"/>
      <c r="I647" s="3"/>
      <c r="J647" s="3"/>
    </row>
    <row r="648" spans="6:10" ht="12.75">
      <c r="F648" s="3"/>
      <c r="G648" s="3"/>
      <c r="H648" s="3"/>
      <c r="I648" s="3"/>
      <c r="J648" s="3"/>
    </row>
    <row r="649" spans="6:10" ht="12.75">
      <c r="F649" s="3"/>
      <c r="G649" s="3"/>
      <c r="H649" s="3"/>
      <c r="I649" s="3"/>
      <c r="J649" s="3"/>
    </row>
    <row r="650" spans="6:10" ht="12.75">
      <c r="F650" s="3"/>
      <c r="G650" s="3"/>
      <c r="H650" s="3"/>
      <c r="I650" s="3"/>
      <c r="J650" s="3"/>
    </row>
    <row r="651" spans="6:10" ht="12.75">
      <c r="F651" s="3"/>
      <c r="G651" s="3"/>
      <c r="H651" s="3"/>
      <c r="I651" s="3"/>
      <c r="J651" s="3"/>
    </row>
    <row r="652" spans="6:10" ht="12.75">
      <c r="F652" s="3"/>
      <c r="G652" s="3"/>
      <c r="H652" s="3"/>
      <c r="I652" s="3"/>
      <c r="J652" s="3"/>
    </row>
    <row r="653" spans="6:10" ht="12.75">
      <c r="F653" s="3"/>
      <c r="G653" s="3"/>
      <c r="H653" s="3"/>
      <c r="I653" s="3"/>
      <c r="J653" s="3"/>
    </row>
    <row r="654" spans="6:10" ht="12.75">
      <c r="F654" s="3"/>
      <c r="G654" s="3"/>
      <c r="H654" s="3"/>
      <c r="I654" s="3"/>
      <c r="J654" s="3"/>
    </row>
    <row r="655" spans="6:10" ht="12.75">
      <c r="F655" s="3"/>
      <c r="G655" s="3"/>
      <c r="H655" s="3"/>
      <c r="I655" s="3"/>
      <c r="J655" s="3"/>
    </row>
    <row r="656" spans="6:10" ht="12.75">
      <c r="F656" s="3"/>
      <c r="G656" s="3"/>
      <c r="H656" s="3"/>
      <c r="I656" s="3"/>
      <c r="J656" s="3"/>
    </row>
    <row r="657" spans="6:10" ht="12.75">
      <c r="F657" s="3"/>
      <c r="G657" s="3"/>
      <c r="H657" s="3"/>
      <c r="I657" s="3"/>
      <c r="J657" s="3"/>
    </row>
    <row r="658" spans="6:10" ht="12.75">
      <c r="F658" s="3"/>
      <c r="G658" s="3"/>
      <c r="H658" s="3"/>
      <c r="I658" s="3"/>
      <c r="J658" s="3"/>
    </row>
    <row r="659" spans="6:10" ht="12.75">
      <c r="F659" s="3"/>
      <c r="G659" s="3"/>
      <c r="H659" s="3"/>
      <c r="I659" s="3"/>
      <c r="J659" s="3"/>
    </row>
    <row r="660" spans="6:10" ht="12.75">
      <c r="F660" s="3"/>
      <c r="G660" s="3"/>
      <c r="H660" s="3"/>
      <c r="I660" s="3"/>
      <c r="J660" s="3"/>
    </row>
    <row r="661" spans="6:10" ht="12.75">
      <c r="F661" s="3"/>
      <c r="G661" s="3"/>
      <c r="H661" s="3"/>
      <c r="I661" s="3"/>
      <c r="J661" s="3"/>
    </row>
    <row r="662" spans="6:10" ht="12.75">
      <c r="F662" s="3"/>
      <c r="G662" s="3"/>
      <c r="H662" s="3"/>
      <c r="I662" s="3"/>
      <c r="J662" s="3"/>
    </row>
    <row r="663" spans="6:10" ht="12.75">
      <c r="F663" s="3"/>
      <c r="G663" s="3"/>
      <c r="H663" s="3"/>
      <c r="I663" s="3"/>
      <c r="J663" s="3"/>
    </row>
    <row r="664" spans="6:10" ht="12.75">
      <c r="F664" s="3"/>
      <c r="G664" s="3"/>
      <c r="H664" s="3"/>
      <c r="I664" s="3"/>
      <c r="J664" s="3"/>
    </row>
    <row r="665" spans="6:10" ht="12.75">
      <c r="F665" s="3"/>
      <c r="G665" s="3"/>
      <c r="H665" s="3"/>
      <c r="I665" s="3"/>
      <c r="J665" s="3"/>
    </row>
    <row r="666" spans="6:10" ht="12.75">
      <c r="F666" s="3"/>
      <c r="G666" s="3"/>
      <c r="H666" s="3"/>
      <c r="I666" s="3"/>
      <c r="J666" s="3"/>
    </row>
    <row r="667" spans="6:10" ht="12.75">
      <c r="F667" s="3"/>
      <c r="G667" s="3"/>
      <c r="H667" s="3"/>
      <c r="I667" s="3"/>
      <c r="J667" s="3"/>
    </row>
    <row r="668" spans="6:10" ht="12.75">
      <c r="F668" s="3"/>
      <c r="G668" s="3"/>
      <c r="H668" s="3"/>
      <c r="I668" s="3"/>
      <c r="J668" s="3"/>
    </row>
    <row r="669" spans="6:10" ht="12.75">
      <c r="F669" s="3"/>
      <c r="G669" s="3"/>
      <c r="H669" s="3"/>
      <c r="I669" s="3"/>
      <c r="J669" s="3"/>
    </row>
    <row r="670" spans="6:10" ht="12.75">
      <c r="F670" s="3"/>
      <c r="G670" s="3"/>
      <c r="H670" s="3"/>
      <c r="I670" s="3"/>
      <c r="J670" s="3"/>
    </row>
    <row r="671" spans="6:10" ht="12.75">
      <c r="F671" s="3"/>
      <c r="G671" s="3"/>
      <c r="H671" s="3"/>
      <c r="I671" s="3"/>
      <c r="J671" s="3"/>
    </row>
    <row r="672" spans="6:10" ht="12.75">
      <c r="F672" s="3"/>
      <c r="G672" s="3"/>
      <c r="H672" s="3"/>
      <c r="I672" s="3"/>
      <c r="J672" s="3"/>
    </row>
    <row r="673" spans="6:10" ht="12.75">
      <c r="F673" s="3"/>
      <c r="G673" s="3"/>
      <c r="H673" s="3"/>
      <c r="I673" s="3"/>
      <c r="J673" s="3"/>
    </row>
    <row r="674" spans="6:10" ht="12.75">
      <c r="F674" s="3"/>
      <c r="G674" s="3"/>
      <c r="H674" s="3"/>
      <c r="I674" s="3"/>
      <c r="J674" s="3"/>
    </row>
    <row r="675" spans="6:10" ht="12.75">
      <c r="F675" s="3"/>
      <c r="G675" s="3"/>
      <c r="H675" s="3"/>
      <c r="I675" s="3"/>
      <c r="J675" s="3"/>
    </row>
    <row r="676" spans="6:10" ht="12.75">
      <c r="F676" s="3"/>
      <c r="G676" s="3"/>
      <c r="H676" s="3"/>
      <c r="I676" s="3"/>
      <c r="J676" s="3"/>
    </row>
    <row r="677" spans="6:10" ht="12.75">
      <c r="F677" s="3"/>
      <c r="G677" s="3"/>
      <c r="H677" s="3"/>
      <c r="I677" s="3"/>
      <c r="J677" s="3"/>
    </row>
    <row r="678" spans="6:10" ht="12.75">
      <c r="F678" s="3"/>
      <c r="G678" s="3"/>
      <c r="H678" s="3"/>
      <c r="I678" s="3"/>
      <c r="J678" s="3"/>
    </row>
    <row r="679" spans="6:10" ht="12.75">
      <c r="F679" s="3"/>
      <c r="G679" s="3"/>
      <c r="H679" s="3"/>
      <c r="I679" s="3"/>
      <c r="J679" s="3"/>
    </row>
    <row r="680" spans="6:10" ht="12.75">
      <c r="F680" s="3"/>
      <c r="G680" s="3"/>
      <c r="H680" s="3"/>
      <c r="I680" s="3"/>
      <c r="J680" s="3"/>
    </row>
    <row r="681" spans="6:10" ht="12.75">
      <c r="F681" s="3"/>
      <c r="G681" s="3"/>
      <c r="H681" s="3"/>
      <c r="I681" s="3"/>
      <c r="J681" s="3"/>
    </row>
  </sheetData>
  <sheetProtection/>
  <printOptions/>
  <pageMargins left="0.25" right="0.25" top="0.43" bottom="0.36" header="0.29" footer="0.27"/>
  <pageSetup horizontalDpi="300" verticalDpi="300" orientation="portrait" scale="85" r:id="rId1"/>
  <headerFooter alignWithMargins="0">
    <oddFooter>&amp;C&amp;P</oddFooter>
  </headerFooter>
  <rowBreaks count="3" manualBreakCount="3">
    <brk id="48" max="255" man="1"/>
    <brk id="84" max="255" man="1"/>
    <brk id="12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2:N22"/>
  <sheetViews>
    <sheetView showGridLines="0" zoomScalePageLayoutView="0" workbookViewId="0" topLeftCell="A1">
      <selection activeCell="Q23" sqref="Q23"/>
    </sheetView>
  </sheetViews>
  <sheetFormatPr defaultColWidth="9.140625" defaultRowHeight="12.75"/>
  <cols>
    <col min="1" max="1" width="5.140625" style="0" customWidth="1"/>
    <col min="2" max="2" width="2.28125" style="0" customWidth="1"/>
    <col min="4" max="4" width="15.421875" style="0" customWidth="1"/>
    <col min="6" max="6" width="8.8515625" style="0" customWidth="1"/>
    <col min="7" max="7" width="1.1484375" style="0" customWidth="1"/>
    <col min="8" max="8" width="2.28125" style="0" customWidth="1"/>
    <col min="9" max="9" width="2.8515625" style="0" customWidth="1"/>
    <col min="11" max="11" width="15.00390625" style="0" customWidth="1"/>
    <col min="13" max="13" width="8.8515625" style="0" customWidth="1"/>
    <col min="14" max="14" width="1.28515625" style="0" customWidth="1"/>
  </cols>
  <sheetData>
    <row r="2" ht="17.25">
      <c r="B2" s="12" t="s">
        <v>311</v>
      </c>
    </row>
    <row r="4" ht="12.75">
      <c r="B4" s="14" t="s">
        <v>312</v>
      </c>
    </row>
    <row r="6" ht="12.75">
      <c r="B6" s="14" t="s">
        <v>313</v>
      </c>
    </row>
    <row r="7" ht="12.75" thickBot="1"/>
    <row r="8" spans="2:14" ht="12.75" thickBot="1">
      <c r="B8" s="64" t="s">
        <v>104</v>
      </c>
      <c r="C8" s="65"/>
      <c r="D8" s="65"/>
      <c r="E8" s="65"/>
      <c r="F8" s="65"/>
      <c r="G8" s="66"/>
      <c r="I8" s="64" t="s">
        <v>321</v>
      </c>
      <c r="J8" s="65"/>
      <c r="K8" s="65"/>
      <c r="L8" s="65"/>
      <c r="M8" s="65"/>
      <c r="N8" s="66"/>
    </row>
    <row r="9" spans="2:14" ht="12.75">
      <c r="B9" s="39"/>
      <c r="C9" s="13"/>
      <c r="D9" s="13"/>
      <c r="E9" s="13"/>
      <c r="F9" s="13"/>
      <c r="G9" s="40"/>
      <c r="I9" s="39"/>
      <c r="J9" s="13"/>
      <c r="K9" s="13"/>
      <c r="L9" s="13"/>
      <c r="M9" s="13"/>
      <c r="N9" s="40"/>
    </row>
    <row r="10" spans="2:14" ht="12.75">
      <c r="B10" s="39"/>
      <c r="C10" s="11" t="s">
        <v>314</v>
      </c>
      <c r="D10" s="13"/>
      <c r="E10" s="13"/>
      <c r="F10" s="13"/>
      <c r="G10" s="40"/>
      <c r="I10" s="39"/>
      <c r="J10" s="11" t="s">
        <v>10</v>
      </c>
      <c r="K10" s="13"/>
      <c r="M10" s="63">
        <f>+F19</f>
        <v>80</v>
      </c>
      <c r="N10" s="40"/>
    </row>
    <row r="11" spans="2:14" ht="12.75">
      <c r="B11" s="39"/>
      <c r="C11" s="61" t="s">
        <v>315</v>
      </c>
      <c r="D11" s="13"/>
      <c r="E11" s="13"/>
      <c r="F11" s="62">
        <v>100</v>
      </c>
      <c r="G11" s="40"/>
      <c r="I11" s="39"/>
      <c r="J11" s="61"/>
      <c r="K11" s="13"/>
      <c r="L11" s="62"/>
      <c r="M11" s="62"/>
      <c r="N11" s="40"/>
    </row>
    <row r="12" spans="2:14" ht="12.75">
      <c r="B12" s="39"/>
      <c r="C12" s="13"/>
      <c r="D12" s="13"/>
      <c r="E12" s="13"/>
      <c r="F12" s="13"/>
      <c r="G12" s="40"/>
      <c r="I12" s="39"/>
      <c r="N12" s="40"/>
    </row>
    <row r="13" spans="2:14" ht="12.75">
      <c r="B13" s="39"/>
      <c r="C13" s="11" t="s">
        <v>316</v>
      </c>
      <c r="D13" s="13"/>
      <c r="E13" s="13"/>
      <c r="F13" s="13"/>
      <c r="G13" s="40"/>
      <c r="I13" s="39"/>
      <c r="J13" s="1" t="s">
        <v>322</v>
      </c>
      <c r="N13" s="40"/>
    </row>
    <row r="14" spans="2:14" ht="12.75">
      <c r="B14" s="39"/>
      <c r="C14" s="61" t="s">
        <v>317</v>
      </c>
      <c r="D14" s="13"/>
      <c r="E14" s="62">
        <v>5</v>
      </c>
      <c r="F14" s="13"/>
      <c r="G14" s="40"/>
      <c r="I14" s="39"/>
      <c r="J14" s="61" t="s">
        <v>323</v>
      </c>
      <c r="K14" s="13"/>
      <c r="L14" s="63">
        <v>0</v>
      </c>
      <c r="M14" s="63"/>
      <c r="N14" s="40"/>
    </row>
    <row r="15" spans="2:14" ht="12.75">
      <c r="B15" s="39"/>
      <c r="C15" s="61" t="s">
        <v>318</v>
      </c>
      <c r="D15" s="13"/>
      <c r="E15" s="62">
        <v>5</v>
      </c>
      <c r="F15" s="13"/>
      <c r="G15" s="40"/>
      <c r="I15" s="39"/>
      <c r="J15" s="61" t="s">
        <v>324</v>
      </c>
      <c r="K15" s="13"/>
      <c r="L15" s="63">
        <v>0</v>
      </c>
      <c r="M15" s="63"/>
      <c r="N15" s="40"/>
    </row>
    <row r="16" spans="2:14" ht="12.75">
      <c r="B16" s="39"/>
      <c r="C16" s="61" t="s">
        <v>319</v>
      </c>
      <c r="D16" s="13"/>
      <c r="E16" s="62">
        <v>10</v>
      </c>
      <c r="F16" s="13"/>
      <c r="G16" s="40"/>
      <c r="I16" s="39"/>
      <c r="J16" s="68" t="s">
        <v>325</v>
      </c>
      <c r="K16" s="13"/>
      <c r="L16" s="63"/>
      <c r="M16" s="60">
        <f>SUM(L14:L15)</f>
        <v>0</v>
      </c>
      <c r="N16" s="40"/>
    </row>
    <row r="17" spans="2:14" ht="12.75">
      <c r="B17" s="39"/>
      <c r="C17" s="61" t="s">
        <v>320</v>
      </c>
      <c r="D17" s="13"/>
      <c r="E17" s="13"/>
      <c r="F17" s="60">
        <f>SUM(E14:E16)</f>
        <v>20</v>
      </c>
      <c r="G17" s="40"/>
      <c r="I17" s="39"/>
      <c r="J17" s="61"/>
      <c r="K17" s="13"/>
      <c r="L17" s="63"/>
      <c r="M17" s="63"/>
      <c r="N17" s="40"/>
    </row>
    <row r="18" spans="2:14" ht="12.75">
      <c r="B18" s="39"/>
      <c r="C18" s="13"/>
      <c r="D18" s="13"/>
      <c r="E18" s="13"/>
      <c r="F18" s="13"/>
      <c r="G18" s="40"/>
      <c r="I18" s="39"/>
      <c r="J18" s="13"/>
      <c r="K18" s="13"/>
      <c r="L18" s="63"/>
      <c r="M18" s="63"/>
      <c r="N18" s="40"/>
    </row>
    <row r="19" spans="2:14" ht="12.75" thickBot="1">
      <c r="B19" s="39"/>
      <c r="C19" s="11" t="s">
        <v>10</v>
      </c>
      <c r="D19" s="13"/>
      <c r="E19" s="13"/>
      <c r="F19" s="67">
        <f>+F11-F17</f>
        <v>80</v>
      </c>
      <c r="G19" s="40"/>
      <c r="I19" s="39"/>
      <c r="J19" s="69" t="s">
        <v>97</v>
      </c>
      <c r="K19" s="13"/>
      <c r="L19" s="63"/>
      <c r="M19" s="67">
        <f>+M10+M16</f>
        <v>80</v>
      </c>
      <c r="N19" s="40"/>
    </row>
    <row r="20" spans="2:14" ht="12.75" thickBot="1" thickTop="1">
      <c r="B20" s="48"/>
      <c r="C20" s="49"/>
      <c r="D20" s="49"/>
      <c r="E20" s="49"/>
      <c r="F20" s="49"/>
      <c r="G20" s="59"/>
      <c r="I20" s="48"/>
      <c r="J20" s="49"/>
      <c r="K20" s="49"/>
      <c r="L20" s="49"/>
      <c r="M20" s="49"/>
      <c r="N20" s="59"/>
    </row>
    <row r="22" ht="12.75">
      <c r="M22" s="14" t="s">
        <v>326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N22"/>
  <sheetViews>
    <sheetView showGridLines="0" zoomScalePageLayoutView="0" workbookViewId="0" topLeftCell="A1">
      <selection activeCell="J24" sqref="J24"/>
    </sheetView>
  </sheetViews>
  <sheetFormatPr defaultColWidth="9.140625" defaultRowHeight="12.75"/>
  <cols>
    <col min="1" max="1" width="5.140625" style="0" customWidth="1"/>
    <col min="2" max="2" width="2.28125" style="0" customWidth="1"/>
    <col min="4" max="4" width="15.421875" style="0" customWidth="1"/>
    <col min="7" max="7" width="1.1484375" style="0" customWidth="1"/>
    <col min="8" max="8" width="2.28125" style="0" customWidth="1"/>
    <col min="9" max="9" width="2.7109375" style="0" customWidth="1"/>
    <col min="10" max="10" width="15.421875" style="0" customWidth="1"/>
    <col min="14" max="14" width="1.28515625" style="0" customWidth="1"/>
  </cols>
  <sheetData>
    <row r="2" ht="17.25">
      <c r="B2" s="12" t="s">
        <v>311</v>
      </c>
    </row>
    <row r="4" ht="12.75">
      <c r="B4" s="14" t="s">
        <v>312</v>
      </c>
    </row>
    <row r="6" ht="12.75">
      <c r="B6" s="14" t="s">
        <v>313</v>
      </c>
    </row>
    <row r="7" ht="12.75" thickBot="1"/>
    <row r="8" spans="2:14" ht="12.75" thickBot="1">
      <c r="B8" s="64" t="s">
        <v>104</v>
      </c>
      <c r="C8" s="65"/>
      <c r="D8" s="65"/>
      <c r="E8" s="65"/>
      <c r="F8" s="65"/>
      <c r="G8" s="66"/>
      <c r="I8" s="64" t="s">
        <v>321</v>
      </c>
      <c r="J8" s="65"/>
      <c r="K8" s="65"/>
      <c r="L8" s="65"/>
      <c r="M8" s="65"/>
      <c r="N8" s="66"/>
    </row>
    <row r="9" spans="2:14" ht="12.75">
      <c r="B9" s="39"/>
      <c r="C9" s="13"/>
      <c r="D9" s="13"/>
      <c r="E9" s="13"/>
      <c r="F9" s="13"/>
      <c r="G9" s="40"/>
      <c r="I9" s="39"/>
      <c r="J9" s="13"/>
      <c r="K9" s="13"/>
      <c r="L9" s="13"/>
      <c r="M9" s="13"/>
      <c r="N9" s="40"/>
    </row>
    <row r="10" spans="2:14" ht="12.75">
      <c r="B10" s="39"/>
      <c r="C10" s="11" t="s">
        <v>314</v>
      </c>
      <c r="D10" s="13"/>
      <c r="E10" s="13"/>
      <c r="F10" s="13"/>
      <c r="G10" s="40"/>
      <c r="I10" s="39"/>
      <c r="J10" s="11" t="s">
        <v>10</v>
      </c>
      <c r="K10" s="13"/>
      <c r="M10" s="63">
        <f>+F19</f>
        <v>80</v>
      </c>
      <c r="N10" s="40"/>
    </row>
    <row r="11" spans="2:14" ht="12.75">
      <c r="B11" s="39"/>
      <c r="C11" s="61" t="s">
        <v>315</v>
      </c>
      <c r="D11" s="13"/>
      <c r="E11" s="13"/>
      <c r="F11" s="62">
        <v>100</v>
      </c>
      <c r="G11" s="40"/>
      <c r="I11" s="39"/>
      <c r="J11" s="61"/>
      <c r="K11" s="13"/>
      <c r="L11" s="62"/>
      <c r="M11" s="62"/>
      <c r="N11" s="40"/>
    </row>
    <row r="12" spans="2:14" ht="12.75">
      <c r="B12" s="39"/>
      <c r="C12" s="13"/>
      <c r="D12" s="13"/>
      <c r="E12" s="13"/>
      <c r="F12" s="13"/>
      <c r="G12" s="40"/>
      <c r="I12" s="39"/>
      <c r="N12" s="40"/>
    </row>
    <row r="13" spans="2:14" ht="12.75">
      <c r="B13" s="39"/>
      <c r="C13" s="11" t="s">
        <v>316</v>
      </c>
      <c r="D13" s="13"/>
      <c r="E13" s="13"/>
      <c r="F13" s="13"/>
      <c r="G13" s="40"/>
      <c r="I13" s="39"/>
      <c r="J13" s="1" t="s">
        <v>322</v>
      </c>
      <c r="N13" s="40"/>
    </row>
    <row r="14" spans="2:14" ht="12.75">
      <c r="B14" s="39"/>
      <c r="C14" s="61" t="s">
        <v>317</v>
      </c>
      <c r="D14" s="13"/>
      <c r="E14" s="62">
        <v>5</v>
      </c>
      <c r="F14" s="13"/>
      <c r="G14" s="40"/>
      <c r="I14" s="39"/>
      <c r="J14" s="61" t="s">
        <v>323</v>
      </c>
      <c r="K14" s="13"/>
      <c r="L14" s="63">
        <v>0</v>
      </c>
      <c r="M14" s="63"/>
      <c r="N14" s="40"/>
    </row>
    <row r="15" spans="2:14" ht="12.75">
      <c r="B15" s="39"/>
      <c r="C15" s="61" t="s">
        <v>318</v>
      </c>
      <c r="D15" s="13"/>
      <c r="E15" s="62">
        <v>5</v>
      </c>
      <c r="F15" s="13"/>
      <c r="G15" s="40"/>
      <c r="I15" s="39"/>
      <c r="J15" s="61" t="s">
        <v>324</v>
      </c>
      <c r="K15" s="13"/>
      <c r="L15" s="63">
        <v>-1</v>
      </c>
      <c r="M15" s="63"/>
      <c r="N15" s="40"/>
    </row>
    <row r="16" spans="2:14" ht="12.75">
      <c r="B16" s="39"/>
      <c r="C16" s="61" t="s">
        <v>319</v>
      </c>
      <c r="D16" s="13"/>
      <c r="E16" s="62">
        <v>10</v>
      </c>
      <c r="F16" s="13"/>
      <c r="G16" s="40"/>
      <c r="I16" s="39"/>
      <c r="J16" s="68" t="s">
        <v>325</v>
      </c>
      <c r="K16" s="13"/>
      <c r="L16" s="63"/>
      <c r="M16" s="60">
        <f>SUM(L14:L15)</f>
        <v>-1</v>
      </c>
      <c r="N16" s="40"/>
    </row>
    <row r="17" spans="2:14" ht="12.75">
      <c r="B17" s="39"/>
      <c r="C17" s="61" t="s">
        <v>320</v>
      </c>
      <c r="D17" s="13"/>
      <c r="E17" s="13"/>
      <c r="F17" s="60">
        <f>SUM(E14:E16)</f>
        <v>20</v>
      </c>
      <c r="G17" s="40"/>
      <c r="I17" s="39"/>
      <c r="J17" s="61"/>
      <c r="K17" s="13"/>
      <c r="L17" s="63"/>
      <c r="M17" s="63"/>
      <c r="N17" s="40"/>
    </row>
    <row r="18" spans="2:14" ht="12.75">
      <c r="B18" s="39"/>
      <c r="C18" s="13"/>
      <c r="D18" s="13"/>
      <c r="E18" s="13"/>
      <c r="F18" s="13"/>
      <c r="G18" s="40"/>
      <c r="I18" s="39"/>
      <c r="J18" s="13"/>
      <c r="K18" s="13"/>
      <c r="L18" s="63"/>
      <c r="M18" s="63"/>
      <c r="N18" s="40"/>
    </row>
    <row r="19" spans="2:14" ht="12.75" thickBot="1">
      <c r="B19" s="39"/>
      <c r="C19" s="11" t="s">
        <v>10</v>
      </c>
      <c r="D19" s="13"/>
      <c r="E19" s="13"/>
      <c r="F19" s="67">
        <f>+F11-F17</f>
        <v>80</v>
      </c>
      <c r="G19" s="40"/>
      <c r="I19" s="39"/>
      <c r="J19" s="69" t="s">
        <v>97</v>
      </c>
      <c r="K19" s="13"/>
      <c r="L19" s="63"/>
      <c r="M19" s="67">
        <f>+M10+M16</f>
        <v>79</v>
      </c>
      <c r="N19" s="40"/>
    </row>
    <row r="20" spans="2:14" ht="12.75" thickBot="1" thickTop="1">
      <c r="B20" s="48"/>
      <c r="C20" s="49"/>
      <c r="D20" s="49"/>
      <c r="E20" s="49"/>
      <c r="F20" s="49"/>
      <c r="G20" s="59"/>
      <c r="I20" s="48"/>
      <c r="J20" s="49"/>
      <c r="K20" s="49"/>
      <c r="L20" s="49"/>
      <c r="M20" s="49"/>
      <c r="N20" s="59"/>
    </row>
    <row r="22" ht="12.75">
      <c r="M22" s="14" t="s">
        <v>327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S681"/>
  <sheetViews>
    <sheetView showGridLines="0" zoomScale="80" zoomScaleNormal="80" zoomScalePageLayoutView="0" workbookViewId="0" topLeftCell="A1">
      <selection activeCell="O5" sqref="O5"/>
    </sheetView>
  </sheetViews>
  <sheetFormatPr defaultColWidth="9.140625" defaultRowHeight="12.75"/>
  <cols>
    <col min="1" max="1" width="3.421875" style="0" customWidth="1"/>
    <col min="2" max="2" width="3.28125" style="0" customWidth="1"/>
    <col min="3" max="3" width="1.1484375" style="0" customWidth="1"/>
    <col min="4" max="4" width="30.57421875" style="0" customWidth="1"/>
    <col min="5" max="5" width="5.28125" style="0" customWidth="1"/>
    <col min="6" max="6" width="12.7109375" style="0" customWidth="1"/>
    <col min="7" max="7" width="4.28125" style="0" customWidth="1"/>
    <col min="8" max="8" width="11.8515625" style="0" customWidth="1"/>
    <col min="9" max="9" width="3.7109375" style="0" customWidth="1"/>
    <col min="10" max="10" width="11.57421875" style="0" customWidth="1"/>
    <col min="11" max="11" width="2.28125" style="0" customWidth="1"/>
    <col min="12" max="12" width="11.140625" style="0" customWidth="1"/>
    <col min="13" max="13" width="5.00390625" style="0" customWidth="1"/>
    <col min="14" max="14" width="2.28125" style="0" customWidth="1"/>
    <col min="16" max="16" width="15.8515625" style="0" customWidth="1"/>
    <col min="19" max="19" width="2.8515625" style="0" customWidth="1"/>
  </cols>
  <sheetData>
    <row r="1" ht="12.75" thickBot="1"/>
    <row r="2" spans="2:19" ht="19.5">
      <c r="B2" s="53" t="s">
        <v>218</v>
      </c>
      <c r="C2" s="37"/>
      <c r="D2" s="37"/>
      <c r="E2" s="37"/>
      <c r="F2" s="37"/>
      <c r="G2" s="37"/>
      <c r="H2" s="37"/>
      <c r="I2" s="37"/>
      <c r="J2" s="37"/>
      <c r="K2" s="37"/>
      <c r="L2" s="38"/>
      <c r="N2" s="53" t="e">
        <v>#VALUE!</v>
      </c>
      <c r="O2" s="37"/>
      <c r="P2" s="37"/>
      <c r="Q2" s="37"/>
      <c r="R2" s="37"/>
      <c r="S2" s="38"/>
    </row>
    <row r="3" spans="2:19" ht="13.5">
      <c r="B3" s="54" t="s">
        <v>219</v>
      </c>
      <c r="C3" s="13"/>
      <c r="D3" s="13"/>
      <c r="E3" s="13"/>
      <c r="F3" s="13"/>
      <c r="G3" s="13"/>
      <c r="H3" s="13"/>
      <c r="I3" s="13"/>
      <c r="J3" s="13"/>
      <c r="K3" s="13"/>
      <c r="L3" s="40"/>
      <c r="N3" s="54"/>
      <c r="O3" s="13"/>
      <c r="P3" s="13"/>
      <c r="Q3" s="13"/>
      <c r="R3" s="13"/>
      <c r="S3" s="40"/>
    </row>
    <row r="4" spans="2:19" ht="19.5">
      <c r="B4" s="39"/>
      <c r="C4" s="13"/>
      <c r="D4" s="41"/>
      <c r="E4" s="13"/>
      <c r="F4" s="13"/>
      <c r="G4" s="13"/>
      <c r="H4" s="13"/>
      <c r="I4" s="13"/>
      <c r="J4" s="13"/>
      <c r="K4" s="13"/>
      <c r="L4" s="40"/>
      <c r="N4" s="39"/>
      <c r="O4" s="13"/>
      <c r="P4" s="13"/>
      <c r="Q4" s="13"/>
      <c r="R4" s="13"/>
      <c r="S4" s="40"/>
    </row>
    <row r="5" spans="2:19" ht="15">
      <c r="B5" s="39"/>
      <c r="C5" s="13"/>
      <c r="D5" s="42" t="s">
        <v>148</v>
      </c>
      <c r="E5" s="11"/>
      <c r="F5" s="29" t="s">
        <v>233</v>
      </c>
      <c r="G5" s="13"/>
      <c r="H5" s="29" t="s">
        <v>234</v>
      </c>
      <c r="I5" s="13"/>
      <c r="J5" s="29" t="s">
        <v>235</v>
      </c>
      <c r="K5" s="13"/>
      <c r="L5" s="43" t="s">
        <v>236</v>
      </c>
      <c r="N5" s="39"/>
      <c r="O5" s="42" t="s">
        <v>186</v>
      </c>
      <c r="P5" s="13"/>
      <c r="Q5" s="11"/>
      <c r="R5" s="55" t="str">
        <f>+H5</f>
        <v>Year 2</v>
      </c>
      <c r="S5" s="40"/>
    </row>
    <row r="6" spans="2:19" ht="12.75">
      <c r="B6" s="39"/>
      <c r="C6" s="13"/>
      <c r="D6" s="13"/>
      <c r="E6" s="13"/>
      <c r="F6" s="13"/>
      <c r="G6" s="13"/>
      <c r="H6" s="13"/>
      <c r="I6" s="13"/>
      <c r="J6" s="13"/>
      <c r="K6" s="13"/>
      <c r="L6" s="44"/>
      <c r="N6" s="39"/>
      <c r="O6" s="13"/>
      <c r="P6" s="13"/>
      <c r="Q6" s="6"/>
      <c r="R6" s="6"/>
      <c r="S6" s="40"/>
    </row>
    <row r="7" spans="2:19" ht="12.75">
      <c r="B7" s="39">
        <v>7</v>
      </c>
      <c r="C7" s="13"/>
      <c r="D7" s="11" t="s">
        <v>15</v>
      </c>
      <c r="E7" s="13"/>
      <c r="F7" s="13"/>
      <c r="G7" s="13"/>
      <c r="H7" s="13"/>
      <c r="I7" s="13"/>
      <c r="J7" s="13"/>
      <c r="K7" s="13"/>
      <c r="L7" s="44"/>
      <c r="N7" s="39"/>
      <c r="O7" s="13" t="s">
        <v>10</v>
      </c>
      <c r="P7" s="13"/>
      <c r="Q7" s="6"/>
      <c r="R7" s="6">
        <f>+J44</f>
        <v>148800</v>
      </c>
      <c r="S7" s="40"/>
    </row>
    <row r="8" spans="2:19" ht="12.75">
      <c r="B8" s="39">
        <v>8</v>
      </c>
      <c r="C8" s="13"/>
      <c r="D8" s="13" t="s">
        <v>151</v>
      </c>
      <c r="E8" s="15"/>
      <c r="F8" s="15">
        <v>45000</v>
      </c>
      <c r="G8" s="6"/>
      <c r="H8" s="6">
        <f>+H47-H9-H10-H11-H20-H22</f>
        <v>65800</v>
      </c>
      <c r="I8" s="13"/>
      <c r="J8" s="6">
        <f>+H8-F8</f>
        <v>20800</v>
      </c>
      <c r="K8" s="13"/>
      <c r="L8" s="45">
        <f>+H8/F8-1</f>
        <v>0.4622222222222223</v>
      </c>
      <c r="N8" s="39"/>
      <c r="O8" s="13" t="s">
        <v>187</v>
      </c>
      <c r="P8" s="13"/>
      <c r="Q8" s="6"/>
      <c r="R8" s="6">
        <f>-J19</f>
        <v>65000</v>
      </c>
      <c r="S8" s="40"/>
    </row>
    <row r="9" spans="2:19" ht="12.75">
      <c r="B9" s="39">
        <v>9</v>
      </c>
      <c r="C9" s="13"/>
      <c r="D9" s="13" t="s">
        <v>153</v>
      </c>
      <c r="E9" s="15"/>
      <c r="F9" s="15">
        <v>45000</v>
      </c>
      <c r="G9" s="6"/>
      <c r="H9" s="15">
        <v>60000</v>
      </c>
      <c r="I9" s="13"/>
      <c r="J9" s="6">
        <f>+H9-F9</f>
        <v>15000</v>
      </c>
      <c r="K9" s="13"/>
      <c r="L9" s="45">
        <f>+H9/F9-1</f>
        <v>0.33333333333333326</v>
      </c>
      <c r="N9" s="39"/>
      <c r="O9" s="13" t="s">
        <v>238</v>
      </c>
      <c r="P9" s="13"/>
      <c r="Q9" s="6"/>
      <c r="R9" s="4">
        <f>+H37-F37</f>
        <v>5000</v>
      </c>
      <c r="S9" s="40"/>
    </row>
    <row r="10" spans="2:19" ht="12.75">
      <c r="B10" s="39">
        <v>10</v>
      </c>
      <c r="C10" s="13"/>
      <c r="D10" s="13" t="s">
        <v>155</v>
      </c>
      <c r="E10" s="15"/>
      <c r="F10" s="15">
        <v>35000</v>
      </c>
      <c r="G10" s="6"/>
      <c r="H10" s="15">
        <v>40000</v>
      </c>
      <c r="I10" s="13"/>
      <c r="J10" s="6">
        <f>+H10-F10</f>
        <v>5000</v>
      </c>
      <c r="K10" s="13"/>
      <c r="L10" s="45">
        <f>+H10/F10-1</f>
        <v>0.1428571428571428</v>
      </c>
      <c r="N10" s="39"/>
      <c r="O10" s="13" t="s">
        <v>108</v>
      </c>
      <c r="P10" s="13"/>
      <c r="Q10" s="6"/>
      <c r="R10" s="70">
        <f>SUM(R7:R9)</f>
        <v>218800</v>
      </c>
      <c r="S10" s="40"/>
    </row>
    <row r="11" spans="2:19" ht="12.75" thickBot="1">
      <c r="B11" s="39">
        <v>11</v>
      </c>
      <c r="C11" s="13"/>
      <c r="D11" s="13" t="s">
        <v>157</v>
      </c>
      <c r="E11" s="15"/>
      <c r="F11" s="10">
        <v>10000</v>
      </c>
      <c r="G11" s="6"/>
      <c r="H11" s="10">
        <v>9000</v>
      </c>
      <c r="I11" s="13"/>
      <c r="J11" s="4">
        <f>+H11-F11</f>
        <v>-1000</v>
      </c>
      <c r="K11" s="13"/>
      <c r="L11" s="46">
        <f>+H11/F11-1</f>
        <v>-0.09999999999999998</v>
      </c>
      <c r="N11" s="48"/>
      <c r="O11" s="49"/>
      <c r="P11" s="49"/>
      <c r="Q11" s="49"/>
      <c r="R11" s="49"/>
      <c r="S11" s="59"/>
    </row>
    <row r="12" spans="2:12" ht="12.75">
      <c r="B12" s="39">
        <v>12</v>
      </c>
      <c r="C12" s="13"/>
      <c r="D12" s="13" t="s">
        <v>21</v>
      </c>
      <c r="E12" s="6"/>
      <c r="F12" s="6">
        <f>SUM(F8:F11)</f>
        <v>135000</v>
      </c>
      <c r="G12" s="6"/>
      <c r="H12" s="6">
        <f>SUM(H8:H11)</f>
        <v>174800</v>
      </c>
      <c r="I12" s="13"/>
      <c r="J12" s="6">
        <f>SUM(J8:J11)</f>
        <v>39800</v>
      </c>
      <c r="K12" s="13"/>
      <c r="L12" s="45">
        <f>+H12/F12-1</f>
        <v>0.29481481481481486</v>
      </c>
    </row>
    <row r="13" spans="2:12" ht="12.75">
      <c r="B13" s="39"/>
      <c r="C13" s="13"/>
      <c r="D13" s="13"/>
      <c r="E13" s="6"/>
      <c r="F13" s="6"/>
      <c r="G13" s="6"/>
      <c r="H13" s="6"/>
      <c r="I13" s="13"/>
      <c r="J13" s="6"/>
      <c r="K13" s="13"/>
      <c r="L13" s="44"/>
    </row>
    <row r="14" spans="2:12" ht="12.75">
      <c r="B14" s="39">
        <v>14</v>
      </c>
      <c r="C14" s="13"/>
      <c r="D14" s="11" t="s">
        <v>159</v>
      </c>
      <c r="E14" s="6"/>
      <c r="F14" s="6"/>
      <c r="G14" s="6"/>
      <c r="H14" s="6"/>
      <c r="I14" s="13"/>
      <c r="J14" s="6"/>
      <c r="K14" s="13"/>
      <c r="L14" s="44"/>
    </row>
    <row r="15" spans="2:12" ht="12.75">
      <c r="B15" s="39">
        <v>15</v>
      </c>
      <c r="C15" s="13"/>
      <c r="D15" s="13" t="s">
        <v>160</v>
      </c>
      <c r="E15" s="15"/>
      <c r="F15" s="15">
        <v>2500000</v>
      </c>
      <c r="G15" s="6"/>
      <c r="H15" s="6">
        <f>+F15</f>
        <v>2500000</v>
      </c>
      <c r="I15" s="13"/>
      <c r="J15" s="6">
        <f>+H15-F15</f>
        <v>0</v>
      </c>
      <c r="K15" s="13"/>
      <c r="L15" s="45">
        <f aca="true" t="shared" si="0" ref="L15:L20">+H15/F15-1</f>
        <v>0</v>
      </c>
    </row>
    <row r="16" spans="2:12" ht="12.75">
      <c r="B16" s="39">
        <v>16</v>
      </c>
      <c r="C16" s="13"/>
      <c r="D16" s="13" t="s">
        <v>161</v>
      </c>
      <c r="E16" s="15"/>
      <c r="F16" s="15">
        <v>450000</v>
      </c>
      <c r="G16" s="6"/>
      <c r="H16" s="15">
        <v>550000</v>
      </c>
      <c r="I16" s="13"/>
      <c r="J16" s="6">
        <f>+H16-F16</f>
        <v>100000</v>
      </c>
      <c r="K16" s="13"/>
      <c r="L16" s="45">
        <f t="shared" si="0"/>
        <v>0.22222222222222232</v>
      </c>
    </row>
    <row r="17" spans="2:12" ht="12.75">
      <c r="B17" s="39">
        <v>17</v>
      </c>
      <c r="C17" s="13"/>
      <c r="D17" s="13" t="s">
        <v>162</v>
      </c>
      <c r="E17" s="15"/>
      <c r="F17" s="10">
        <v>50000</v>
      </c>
      <c r="G17" s="6"/>
      <c r="H17" s="10">
        <v>75000</v>
      </c>
      <c r="I17" s="13"/>
      <c r="J17" s="4">
        <f>+H17-F17</f>
        <v>25000</v>
      </c>
      <c r="K17" s="13"/>
      <c r="L17" s="46">
        <f t="shared" si="0"/>
        <v>0.5</v>
      </c>
    </row>
    <row r="18" spans="2:12" ht="12.75">
      <c r="B18" s="39">
        <v>18</v>
      </c>
      <c r="C18" s="13"/>
      <c r="D18" s="13" t="s">
        <v>164</v>
      </c>
      <c r="E18" s="6"/>
      <c r="F18" s="6">
        <f>SUM(F15:F17)</f>
        <v>3000000</v>
      </c>
      <c r="G18" s="6"/>
      <c r="H18" s="6">
        <f>SUM(H15:H17)</f>
        <v>3125000</v>
      </c>
      <c r="I18" s="13"/>
      <c r="J18" s="6">
        <f>SUM(J15:J17)</f>
        <v>125000</v>
      </c>
      <c r="K18" s="13"/>
      <c r="L18" s="45">
        <f t="shared" si="0"/>
        <v>0.04166666666666674</v>
      </c>
    </row>
    <row r="19" spans="2:12" ht="12.75">
      <c r="B19" s="39">
        <v>19</v>
      </c>
      <c r="C19" s="13"/>
      <c r="D19" s="13" t="s">
        <v>165</v>
      </c>
      <c r="E19" s="15"/>
      <c r="F19" s="10">
        <v>-300000</v>
      </c>
      <c r="G19" s="6"/>
      <c r="H19" s="4">
        <f>+F19-'Fig 15.1'!H30</f>
        <v>-365000</v>
      </c>
      <c r="I19" s="13"/>
      <c r="J19" s="72">
        <f>+H19-F19</f>
        <v>-65000</v>
      </c>
      <c r="K19" s="13"/>
      <c r="L19" s="46">
        <f t="shared" si="0"/>
        <v>0.21666666666666656</v>
      </c>
    </row>
    <row r="20" spans="2:12" ht="12.75">
      <c r="B20" s="39">
        <v>20</v>
      </c>
      <c r="C20" s="13"/>
      <c r="D20" s="13" t="s">
        <v>166</v>
      </c>
      <c r="E20" s="6"/>
      <c r="F20" s="6">
        <f>SUM(F18:F19)</f>
        <v>2700000</v>
      </c>
      <c r="G20" s="6"/>
      <c r="H20" s="6">
        <f>SUM(H18:H19)</f>
        <v>2760000</v>
      </c>
      <c r="I20" s="13"/>
      <c r="J20" s="6">
        <f>SUM(J18:J19)</f>
        <v>60000</v>
      </c>
      <c r="K20" s="13"/>
      <c r="L20" s="45">
        <f t="shared" si="0"/>
        <v>0.022222222222222143</v>
      </c>
    </row>
    <row r="21" spans="2:12" ht="12.75">
      <c r="B21" s="39"/>
      <c r="C21" s="13"/>
      <c r="D21" s="13"/>
      <c r="E21" s="6"/>
      <c r="F21" s="6"/>
      <c r="G21" s="6"/>
      <c r="H21" s="6"/>
      <c r="I21" s="13"/>
      <c r="J21" s="6"/>
      <c r="K21" s="13"/>
      <c r="L21" s="45"/>
    </row>
    <row r="22" spans="2:12" ht="12.75">
      <c r="B22" s="39">
        <v>22</v>
      </c>
      <c r="C22" s="13"/>
      <c r="D22" s="13" t="s">
        <v>168</v>
      </c>
      <c r="E22" s="15"/>
      <c r="F22" s="15">
        <v>200000</v>
      </c>
      <c r="G22" s="15"/>
      <c r="H22" s="15">
        <v>250000</v>
      </c>
      <c r="I22" s="13"/>
      <c r="J22" s="6">
        <f>+H22-F22</f>
        <v>50000</v>
      </c>
      <c r="K22" s="13"/>
      <c r="L22" s="45">
        <f>+H22/F22-1</f>
        <v>0.25</v>
      </c>
    </row>
    <row r="23" spans="2:12" ht="12.75">
      <c r="B23" s="39"/>
      <c r="C23" s="13"/>
      <c r="D23" s="13"/>
      <c r="E23" s="6"/>
      <c r="F23" s="6"/>
      <c r="G23" s="6"/>
      <c r="H23" s="6"/>
      <c r="I23" s="13"/>
      <c r="J23" s="6"/>
      <c r="K23" s="13"/>
      <c r="L23" s="45"/>
    </row>
    <row r="24" spans="2:12" ht="12.75" thickBot="1">
      <c r="B24" s="39">
        <v>24</v>
      </c>
      <c r="C24" s="13"/>
      <c r="D24" s="13" t="s">
        <v>31</v>
      </c>
      <c r="E24" s="6"/>
      <c r="F24" s="5">
        <f>+F22+F20+F12</f>
        <v>3035000</v>
      </c>
      <c r="G24" s="6"/>
      <c r="H24" s="5">
        <f>+H22+H20+H12</f>
        <v>3184800</v>
      </c>
      <c r="I24" s="13"/>
      <c r="J24" s="5">
        <f>+J22+J20+J12</f>
        <v>149800</v>
      </c>
      <c r="K24" s="13"/>
      <c r="L24" s="47">
        <f>+H24/F24-1</f>
        <v>0.04935749588138383</v>
      </c>
    </row>
    <row r="25" spans="2:12" ht="12.75" thickTop="1">
      <c r="B25" s="39"/>
      <c r="C25" s="13"/>
      <c r="D25" s="13"/>
      <c r="E25" s="6"/>
      <c r="F25" s="6"/>
      <c r="G25" s="6"/>
      <c r="H25" s="6"/>
      <c r="I25" s="13"/>
      <c r="J25" s="6"/>
      <c r="K25" s="13"/>
      <c r="L25" s="44"/>
    </row>
    <row r="26" spans="2:12" ht="12.75">
      <c r="B26" s="39">
        <v>26</v>
      </c>
      <c r="C26" s="13"/>
      <c r="D26" s="11" t="s">
        <v>172</v>
      </c>
      <c r="E26" s="6"/>
      <c r="F26" s="6"/>
      <c r="G26" s="6"/>
      <c r="H26" s="6"/>
      <c r="I26" s="13"/>
      <c r="J26" s="6"/>
      <c r="K26" s="13"/>
      <c r="L26" s="44"/>
    </row>
    <row r="27" spans="2:12" ht="12.75">
      <c r="B27" s="39"/>
      <c r="C27" s="13"/>
      <c r="D27" s="13"/>
      <c r="E27" s="6"/>
      <c r="F27" s="6"/>
      <c r="G27" s="6"/>
      <c r="H27" s="6"/>
      <c r="I27" s="13"/>
      <c r="J27" s="6"/>
      <c r="K27" s="13"/>
      <c r="L27" s="44"/>
    </row>
    <row r="28" spans="2:12" ht="12.75">
      <c r="B28" s="39">
        <v>28</v>
      </c>
      <c r="C28" s="13"/>
      <c r="D28" s="11" t="s">
        <v>33</v>
      </c>
      <c r="E28" s="6"/>
      <c r="F28" s="6"/>
      <c r="G28" s="6"/>
      <c r="H28" s="6"/>
      <c r="I28" s="13"/>
      <c r="J28" s="6"/>
      <c r="K28" s="13"/>
      <c r="L28" s="44"/>
    </row>
    <row r="29" spans="2:12" ht="12.75">
      <c r="B29" s="39">
        <v>29</v>
      </c>
      <c r="C29" s="13"/>
      <c r="D29" s="13" t="s">
        <v>173</v>
      </c>
      <c r="E29" s="15"/>
      <c r="F29" s="15">
        <v>35000</v>
      </c>
      <c r="G29" s="6"/>
      <c r="H29" s="15">
        <v>40000</v>
      </c>
      <c r="I29" s="13"/>
      <c r="J29" s="6">
        <f>+H29-F29</f>
        <v>5000</v>
      </c>
      <c r="K29" s="13"/>
      <c r="L29" s="45">
        <f>+H29/F29-1</f>
        <v>0.1428571428571428</v>
      </c>
    </row>
    <row r="30" spans="2:12" ht="12.75">
      <c r="B30" s="39">
        <v>30</v>
      </c>
      <c r="C30" s="13"/>
      <c r="D30" s="13" t="s">
        <v>174</v>
      </c>
      <c r="E30" s="15"/>
      <c r="F30" s="15">
        <v>12000</v>
      </c>
      <c r="G30" s="6"/>
      <c r="H30" s="15">
        <v>10000</v>
      </c>
      <c r="I30" s="13"/>
      <c r="J30" s="6">
        <f>+H30-F30</f>
        <v>-2000</v>
      </c>
      <c r="K30" s="13"/>
      <c r="L30" s="45">
        <f>+H30/F30-1</f>
        <v>-0.16666666666666663</v>
      </c>
    </row>
    <row r="31" spans="2:12" ht="12.75">
      <c r="B31" s="39">
        <v>31</v>
      </c>
      <c r="C31" s="13"/>
      <c r="D31" s="13" t="s">
        <v>175</v>
      </c>
      <c r="E31" s="15"/>
      <c r="F31" s="15">
        <v>10000</v>
      </c>
      <c r="G31" s="6"/>
      <c r="H31" s="15">
        <v>8000</v>
      </c>
      <c r="I31" s="13"/>
      <c r="J31" s="6">
        <f>+H31-F31</f>
        <v>-2000</v>
      </c>
      <c r="K31" s="13"/>
      <c r="L31" s="45">
        <f>+H31/F31-1</f>
        <v>-0.19999999999999996</v>
      </c>
    </row>
    <row r="32" spans="2:12" ht="12.75">
      <c r="B32" s="39">
        <v>32</v>
      </c>
      <c r="C32" s="13"/>
      <c r="D32" s="13" t="s">
        <v>176</v>
      </c>
      <c r="E32" s="15"/>
      <c r="F32" s="10">
        <v>20000</v>
      </c>
      <c r="G32" s="6"/>
      <c r="H32" s="10">
        <v>10000</v>
      </c>
      <c r="I32" s="13"/>
      <c r="J32" s="4">
        <f>+H32-F32</f>
        <v>-10000</v>
      </c>
      <c r="K32" s="13"/>
      <c r="L32" s="46">
        <f>+H32/F32-1</f>
        <v>-0.5</v>
      </c>
    </row>
    <row r="33" spans="2:12" ht="12.75">
      <c r="B33" s="39">
        <v>33</v>
      </c>
      <c r="C33" s="13"/>
      <c r="D33" s="13" t="s">
        <v>38</v>
      </c>
      <c r="E33" s="6"/>
      <c r="F33" s="6">
        <f>SUM(F29:F32)</f>
        <v>77000</v>
      </c>
      <c r="G33" s="6"/>
      <c r="H33" s="6">
        <f>SUM(H29:H32)</f>
        <v>68000</v>
      </c>
      <c r="I33" s="13"/>
      <c r="J33" s="6">
        <f>SUM(J29:J32)</f>
        <v>-9000</v>
      </c>
      <c r="K33" s="13"/>
      <c r="L33" s="45">
        <f>+H33/F33-1</f>
        <v>-0.11688311688311692</v>
      </c>
    </row>
    <row r="34" spans="2:12" ht="12.75">
      <c r="B34" s="39"/>
      <c r="C34" s="13"/>
      <c r="D34" s="13"/>
      <c r="E34" s="6"/>
      <c r="F34" s="6"/>
      <c r="G34" s="6"/>
      <c r="H34" s="6"/>
      <c r="I34" s="13"/>
      <c r="J34" s="6"/>
      <c r="K34" s="13"/>
      <c r="L34" s="44"/>
    </row>
    <row r="35" spans="2:12" ht="12.75">
      <c r="B35" s="39">
        <v>35</v>
      </c>
      <c r="C35" s="13"/>
      <c r="D35" s="13" t="s">
        <v>177</v>
      </c>
      <c r="E35" s="15"/>
      <c r="F35" s="15">
        <v>1200000</v>
      </c>
      <c r="G35" s="6"/>
      <c r="H35" s="15">
        <f>+F35-F32</f>
        <v>1180000</v>
      </c>
      <c r="I35" s="13"/>
      <c r="J35" s="6">
        <f>+H35-F35</f>
        <v>-20000</v>
      </c>
      <c r="K35" s="13"/>
      <c r="L35" s="45">
        <f>+H35/F35-1</f>
        <v>-0.01666666666666672</v>
      </c>
    </row>
    <row r="36" spans="2:12" ht="12.75">
      <c r="B36" s="39"/>
      <c r="C36" s="13"/>
      <c r="D36" s="13"/>
      <c r="E36" s="6"/>
      <c r="F36" s="6"/>
      <c r="G36" s="6"/>
      <c r="H36" s="6"/>
      <c r="I36" s="13"/>
      <c r="J36" s="6"/>
      <c r="K36" s="13"/>
      <c r="L36" s="45"/>
    </row>
    <row r="37" spans="2:12" ht="12.75">
      <c r="B37" s="39">
        <v>37</v>
      </c>
      <c r="C37" s="13"/>
      <c r="D37" s="13" t="s">
        <v>178</v>
      </c>
      <c r="E37" s="15"/>
      <c r="F37" s="15">
        <v>12000</v>
      </c>
      <c r="G37" s="6"/>
      <c r="H37" s="15">
        <v>17000</v>
      </c>
      <c r="I37" s="13"/>
      <c r="J37" s="71">
        <f>+H37-F37</f>
        <v>5000</v>
      </c>
      <c r="K37" s="13"/>
      <c r="L37" s="45">
        <f>+H37/F37-1</f>
        <v>0.41666666666666674</v>
      </c>
    </row>
    <row r="38" spans="2:12" ht="12.75">
      <c r="B38" s="39"/>
      <c r="C38" s="13"/>
      <c r="D38" s="13"/>
      <c r="E38" s="6"/>
      <c r="F38" s="4"/>
      <c r="G38" s="6"/>
      <c r="H38" s="4"/>
      <c r="I38" s="13"/>
      <c r="J38" s="4"/>
      <c r="K38" s="13"/>
      <c r="L38" s="46"/>
    </row>
    <row r="39" spans="2:12" ht="12.75">
      <c r="B39" s="39">
        <v>39</v>
      </c>
      <c r="C39" s="13"/>
      <c r="D39" s="13" t="s">
        <v>179</v>
      </c>
      <c r="E39" s="6"/>
      <c r="F39" s="6">
        <f>+F37+F35+F33</f>
        <v>1289000</v>
      </c>
      <c r="G39" s="6"/>
      <c r="H39" s="6">
        <f>+H37+H35+H33</f>
        <v>1265000</v>
      </c>
      <c r="I39" s="13"/>
      <c r="J39" s="6">
        <f>+J37+J35+J33</f>
        <v>-24000</v>
      </c>
      <c r="K39" s="13"/>
      <c r="L39" s="45">
        <f>+H39/F39-1</f>
        <v>-0.018619084561675714</v>
      </c>
    </row>
    <row r="40" spans="2:12" ht="12.75">
      <c r="B40" s="39"/>
      <c r="C40" s="13"/>
      <c r="D40" s="13"/>
      <c r="E40" s="6"/>
      <c r="F40" s="6"/>
      <c r="G40" s="6"/>
      <c r="H40" s="6"/>
      <c r="I40" s="13"/>
      <c r="J40" s="6"/>
      <c r="K40" s="13"/>
      <c r="L40" s="45"/>
    </row>
    <row r="41" spans="2:12" ht="12.75">
      <c r="B41" s="39">
        <v>41</v>
      </c>
      <c r="C41" s="13"/>
      <c r="D41" s="11" t="s">
        <v>180</v>
      </c>
      <c r="E41" s="6"/>
      <c r="F41" s="6"/>
      <c r="G41" s="6"/>
      <c r="H41" s="6"/>
      <c r="I41" s="13"/>
      <c r="J41" s="6"/>
      <c r="K41" s="13"/>
      <c r="L41" s="45"/>
    </row>
    <row r="42" spans="2:12" ht="12.75">
      <c r="B42" s="39">
        <v>42</v>
      </c>
      <c r="C42" s="13"/>
      <c r="D42" s="13" t="s">
        <v>181</v>
      </c>
      <c r="E42" s="15"/>
      <c r="F42" s="15">
        <v>1000000</v>
      </c>
      <c r="G42" s="15"/>
      <c r="H42" s="15">
        <f>+F42</f>
        <v>1000000</v>
      </c>
      <c r="I42" s="13"/>
      <c r="J42" s="6">
        <f>+H42-F42</f>
        <v>0</v>
      </c>
      <c r="K42" s="13"/>
      <c r="L42" s="45">
        <f>+H42/F42-1</f>
        <v>0</v>
      </c>
    </row>
    <row r="43" spans="2:12" ht="12.75">
      <c r="B43" s="39">
        <v>43</v>
      </c>
      <c r="C43" s="13"/>
      <c r="D43" s="13" t="s">
        <v>182</v>
      </c>
      <c r="E43" s="15"/>
      <c r="F43" s="15">
        <v>0</v>
      </c>
      <c r="G43" s="15"/>
      <c r="H43" s="15">
        <v>25000</v>
      </c>
      <c r="I43" s="13"/>
      <c r="J43" s="6">
        <f>+H43-F43</f>
        <v>25000</v>
      </c>
      <c r="K43" s="13"/>
      <c r="L43" s="45"/>
    </row>
    <row r="44" spans="2:12" ht="12.75">
      <c r="B44" s="39">
        <v>44</v>
      </c>
      <c r="C44" s="13"/>
      <c r="D44" s="13" t="s">
        <v>183</v>
      </c>
      <c r="E44" s="6"/>
      <c r="F44" s="4">
        <f>+F24-F39-F43-F42</f>
        <v>746000</v>
      </c>
      <c r="G44" s="6"/>
      <c r="H44" s="4">
        <f>+F44+'Fig 15.1'!H40</f>
        <v>894800</v>
      </c>
      <c r="I44" s="13"/>
      <c r="J44" s="72">
        <f>+H44-F44</f>
        <v>148800</v>
      </c>
      <c r="K44" s="13"/>
      <c r="L44" s="46">
        <f>+H44/F44-1</f>
        <v>0.19946380697050947</v>
      </c>
    </row>
    <row r="45" spans="2:12" ht="12.75">
      <c r="B45" s="39">
        <v>45</v>
      </c>
      <c r="C45" s="13"/>
      <c r="D45" s="13" t="s">
        <v>184</v>
      </c>
      <c r="E45" s="6"/>
      <c r="F45" s="6">
        <f>SUM(F42:F44)</f>
        <v>1746000</v>
      </c>
      <c r="G45" s="6"/>
      <c r="H45" s="6">
        <f>SUM(H42:H44)</f>
        <v>1919800</v>
      </c>
      <c r="I45" s="13"/>
      <c r="J45" s="6">
        <f>SUM(J42:J44)</f>
        <v>173800</v>
      </c>
      <c r="K45" s="13"/>
      <c r="L45" s="45">
        <f>+H45/F45-1</f>
        <v>0.09954180985108829</v>
      </c>
    </row>
    <row r="46" spans="2:12" ht="12.75">
      <c r="B46" s="39"/>
      <c r="C46" s="13"/>
      <c r="D46" s="13"/>
      <c r="E46" s="6"/>
      <c r="F46" s="6"/>
      <c r="G46" s="6"/>
      <c r="H46" s="6"/>
      <c r="I46" s="13"/>
      <c r="J46" s="6"/>
      <c r="K46" s="13"/>
      <c r="L46" s="45"/>
    </row>
    <row r="47" spans="2:12" ht="12.75" thickBot="1">
      <c r="B47" s="48">
        <v>47</v>
      </c>
      <c r="C47" s="49"/>
      <c r="D47" s="49" t="s">
        <v>185</v>
      </c>
      <c r="E47" s="50"/>
      <c r="F47" s="51">
        <f>+F45+F39</f>
        <v>3035000</v>
      </c>
      <c r="G47" s="50"/>
      <c r="H47" s="51">
        <f>+H45+H39</f>
        <v>3184800</v>
      </c>
      <c r="I47" s="49"/>
      <c r="J47" s="51">
        <f>+J45+J39</f>
        <v>149800</v>
      </c>
      <c r="K47" s="49"/>
      <c r="L47" s="52">
        <f>+H47/F47-1</f>
        <v>0.04935749588138383</v>
      </c>
    </row>
    <row r="48" spans="5:12" ht="12.75">
      <c r="E48" s="6"/>
      <c r="F48" s="6"/>
      <c r="G48" s="3"/>
      <c r="H48" s="6"/>
      <c r="J48" s="6"/>
      <c r="L48" s="9"/>
    </row>
    <row r="49" spans="12:18" ht="12.75">
      <c r="L49" s="14" t="s">
        <v>240</v>
      </c>
      <c r="R49" s="1"/>
    </row>
    <row r="183" spans="6:12" ht="12.75">
      <c r="F183" s="2"/>
      <c r="G183" s="3"/>
      <c r="H183" s="3"/>
      <c r="I183" s="3"/>
      <c r="J183" s="3"/>
      <c r="L183" s="8"/>
    </row>
    <row r="184" spans="6:12" ht="12.75">
      <c r="F184" s="2"/>
      <c r="G184" s="3"/>
      <c r="H184" s="3"/>
      <c r="I184" s="3"/>
      <c r="J184" s="3"/>
      <c r="L184" s="8"/>
    </row>
    <row r="185" spans="7:12" ht="12.75">
      <c r="G185" s="3"/>
      <c r="I185" s="3"/>
      <c r="J185" s="3"/>
      <c r="L185" s="8"/>
    </row>
    <row r="186" spans="6:12" ht="12.75">
      <c r="F186" s="2"/>
      <c r="G186" s="3"/>
      <c r="H186" s="3"/>
      <c r="I186" s="3"/>
      <c r="J186" s="3"/>
      <c r="L186" s="8"/>
    </row>
    <row r="187" spans="6:12" ht="12.75">
      <c r="F187" s="2"/>
      <c r="G187" s="3"/>
      <c r="H187" s="3"/>
      <c r="I187" s="3"/>
      <c r="J187" s="3"/>
      <c r="L187" s="8"/>
    </row>
    <row r="188" spans="6:12" ht="12.75">
      <c r="F188" s="2"/>
      <c r="G188" s="3"/>
      <c r="H188" s="3"/>
      <c r="I188" s="3"/>
      <c r="J188" s="3"/>
      <c r="L188" s="8"/>
    </row>
    <row r="189" spans="6:12" ht="12.75">
      <c r="F189" s="2"/>
      <c r="G189" s="3"/>
      <c r="H189" s="3"/>
      <c r="I189" s="3"/>
      <c r="J189" s="3"/>
      <c r="L189" s="8"/>
    </row>
    <row r="190" spans="6:12" ht="12.75">
      <c r="F190" s="2"/>
      <c r="G190" s="3"/>
      <c r="H190" s="3"/>
      <c r="I190" s="3"/>
      <c r="J190" s="3"/>
      <c r="L190" s="8"/>
    </row>
    <row r="191" spans="6:12" ht="12.75">
      <c r="F191" s="2"/>
      <c r="G191" s="3"/>
      <c r="H191" s="3"/>
      <c r="I191" s="3"/>
      <c r="J191" s="3"/>
      <c r="L191" s="8"/>
    </row>
    <row r="192" spans="6:12" ht="12.75">
      <c r="F192" s="2"/>
      <c r="G192" s="3"/>
      <c r="H192" s="3"/>
      <c r="I192" s="3"/>
      <c r="J192" s="3"/>
      <c r="L192" s="8"/>
    </row>
    <row r="193" spans="6:12" ht="12.75">
      <c r="F193" s="2"/>
      <c r="G193" s="3"/>
      <c r="H193" s="3"/>
      <c r="I193" s="3"/>
      <c r="J193" s="3"/>
      <c r="L193" s="8"/>
    </row>
    <row r="194" spans="6:12" ht="12.75">
      <c r="F194" s="2"/>
      <c r="G194" s="3"/>
      <c r="H194" s="3"/>
      <c r="I194" s="3"/>
      <c r="J194" s="3"/>
      <c r="L194" s="8"/>
    </row>
    <row r="195" spans="6:12" ht="12.75">
      <c r="F195" s="2"/>
      <c r="G195" s="3"/>
      <c r="H195" s="3"/>
      <c r="I195" s="3"/>
      <c r="J195" s="3"/>
      <c r="L195" s="8"/>
    </row>
    <row r="196" spans="6:12" ht="12.75">
      <c r="F196" s="2"/>
      <c r="G196" s="3"/>
      <c r="H196" s="3"/>
      <c r="I196" s="3"/>
      <c r="J196" s="3"/>
      <c r="L196" s="8"/>
    </row>
    <row r="197" spans="6:12" ht="12.75">
      <c r="F197" s="2"/>
      <c r="G197" s="3"/>
      <c r="H197" s="3"/>
      <c r="I197" s="3"/>
      <c r="J197" s="3"/>
      <c r="L197" s="8"/>
    </row>
    <row r="198" spans="6:12" ht="12.75">
      <c r="F198" s="2"/>
      <c r="G198" s="3"/>
      <c r="H198" s="3"/>
      <c r="I198" s="3"/>
      <c r="J198" s="3"/>
      <c r="L198" s="8"/>
    </row>
    <row r="199" spans="6:12" ht="12.75">
      <c r="F199" s="2"/>
      <c r="G199" s="3"/>
      <c r="H199" s="3"/>
      <c r="I199" s="3"/>
      <c r="J199" s="3"/>
      <c r="L199" s="8"/>
    </row>
    <row r="200" spans="6:12" ht="12.75">
      <c r="F200" s="2"/>
      <c r="G200" s="3"/>
      <c r="H200" s="3"/>
      <c r="I200" s="3"/>
      <c r="J200" s="3"/>
      <c r="L200" s="8"/>
    </row>
    <row r="201" spans="6:12" ht="12.75">
      <c r="F201" s="2"/>
      <c r="G201" s="3"/>
      <c r="H201" s="3"/>
      <c r="I201" s="3"/>
      <c r="J201" s="3"/>
      <c r="L201" s="8"/>
    </row>
    <row r="202" spans="6:12" ht="12.75">
      <c r="F202" s="2"/>
      <c r="G202" s="3"/>
      <c r="H202" s="3"/>
      <c r="I202" s="3"/>
      <c r="J202" s="3"/>
      <c r="L202" s="8"/>
    </row>
    <row r="203" spans="6:12" ht="12.75">
      <c r="F203" s="2"/>
      <c r="G203" s="3"/>
      <c r="H203" s="3"/>
      <c r="I203" s="3"/>
      <c r="J203" s="3"/>
      <c r="L203" s="8"/>
    </row>
    <row r="204" spans="6:12" ht="12.75">
      <c r="F204" s="2"/>
      <c r="G204" s="3"/>
      <c r="H204" s="3"/>
      <c r="I204" s="3"/>
      <c r="J204" s="3"/>
      <c r="L204" s="8"/>
    </row>
    <row r="205" spans="6:12" ht="12.75">
      <c r="F205" s="2"/>
      <c r="G205" s="3"/>
      <c r="H205" s="3"/>
      <c r="I205" s="3"/>
      <c r="J205" s="3"/>
      <c r="L205" s="8"/>
    </row>
    <row r="206" spans="6:12" ht="12.75">
      <c r="F206" s="2"/>
      <c r="G206" s="3"/>
      <c r="H206" s="3"/>
      <c r="I206" s="3"/>
      <c r="J206" s="3"/>
      <c r="L206" s="8"/>
    </row>
    <row r="207" spans="6:12" ht="12.75">
      <c r="F207" s="2"/>
      <c r="G207" s="3"/>
      <c r="H207" s="3"/>
      <c r="I207" s="3"/>
      <c r="J207" s="3"/>
      <c r="L207" s="8"/>
    </row>
    <row r="208" spans="6:12" ht="12.75">
      <c r="F208" s="2"/>
      <c r="G208" s="3"/>
      <c r="H208" s="3"/>
      <c r="I208" s="3"/>
      <c r="J208" s="3"/>
      <c r="L208" s="7"/>
    </row>
    <row r="209" spans="6:12" ht="12.75">
      <c r="F209" s="2"/>
      <c r="G209" s="3"/>
      <c r="H209" s="3"/>
      <c r="I209" s="3"/>
      <c r="J209" s="3"/>
      <c r="L209" s="7"/>
    </row>
    <row r="210" spans="6:12" ht="12.75">
      <c r="F210" s="2"/>
      <c r="G210" s="3"/>
      <c r="H210" s="3"/>
      <c r="I210" s="3"/>
      <c r="J210" s="3"/>
      <c r="L210" s="7"/>
    </row>
    <row r="211" spans="6:12" ht="12.75">
      <c r="F211" s="2"/>
      <c r="G211" s="3"/>
      <c r="H211" s="3"/>
      <c r="I211" s="3"/>
      <c r="J211" s="3"/>
      <c r="L211" s="7"/>
    </row>
    <row r="212" spans="6:12" ht="12.75">
      <c r="F212" s="2"/>
      <c r="G212" s="3"/>
      <c r="H212" s="3"/>
      <c r="I212" s="3"/>
      <c r="J212" s="3"/>
      <c r="L212" s="7"/>
    </row>
    <row r="213" spans="6:12" ht="12.75">
      <c r="F213" s="2"/>
      <c r="G213" s="3"/>
      <c r="H213" s="3"/>
      <c r="I213" s="3"/>
      <c r="J213" s="3"/>
      <c r="L213" s="7"/>
    </row>
    <row r="214" spans="6:12" ht="12.75">
      <c r="F214" s="2"/>
      <c r="G214" s="3"/>
      <c r="H214" s="3"/>
      <c r="I214" s="3"/>
      <c r="J214" s="3"/>
      <c r="L214" s="7"/>
    </row>
    <row r="215" spans="6:12" ht="12.75">
      <c r="F215" s="2"/>
      <c r="G215" s="3"/>
      <c r="H215" s="3"/>
      <c r="I215" s="3"/>
      <c r="J215" s="3"/>
      <c r="L215" s="7"/>
    </row>
    <row r="216" spans="6:12" ht="12.75">
      <c r="F216" s="2"/>
      <c r="G216" s="3"/>
      <c r="H216" s="3"/>
      <c r="I216" s="3"/>
      <c r="J216" s="3"/>
      <c r="L216" s="7"/>
    </row>
    <row r="217" spans="6:12" ht="12.75">
      <c r="F217" s="3"/>
      <c r="G217" s="3"/>
      <c r="H217" s="3"/>
      <c r="I217" s="3"/>
      <c r="J217" s="3"/>
      <c r="L217" s="7"/>
    </row>
    <row r="218" spans="6:12" ht="12.75">
      <c r="F218" s="3"/>
      <c r="G218" s="3"/>
      <c r="H218" s="3"/>
      <c r="I218" s="3"/>
      <c r="J218" s="3"/>
      <c r="L218" s="7"/>
    </row>
    <row r="219" spans="6:12" ht="12.75">
      <c r="F219" s="3"/>
      <c r="G219" s="3"/>
      <c r="H219" s="3"/>
      <c r="I219" s="3"/>
      <c r="J219" s="3"/>
      <c r="L219" s="7"/>
    </row>
    <row r="220" spans="6:12" ht="12.75">
      <c r="F220" s="3"/>
      <c r="G220" s="3"/>
      <c r="H220" s="3"/>
      <c r="I220" s="3"/>
      <c r="J220" s="3"/>
      <c r="L220" s="7"/>
    </row>
    <row r="221" spans="6:12" ht="12.75">
      <c r="F221" s="3"/>
      <c r="G221" s="3"/>
      <c r="H221" s="3"/>
      <c r="I221" s="3"/>
      <c r="J221" s="3"/>
      <c r="L221" s="7"/>
    </row>
    <row r="222" spans="6:12" ht="12.75">
      <c r="F222" s="3"/>
      <c r="G222" s="3"/>
      <c r="H222" s="3"/>
      <c r="I222" s="3"/>
      <c r="J222" s="3"/>
      <c r="L222" s="7"/>
    </row>
    <row r="223" spans="6:12" ht="12.75">
      <c r="F223" s="3"/>
      <c r="G223" s="3"/>
      <c r="H223" s="3"/>
      <c r="I223" s="3"/>
      <c r="J223" s="3"/>
      <c r="L223" s="7"/>
    </row>
    <row r="224" spans="6:12" ht="12.75">
      <c r="F224" s="3"/>
      <c r="G224" s="3"/>
      <c r="H224" s="3"/>
      <c r="I224" s="3"/>
      <c r="J224" s="3"/>
      <c r="L224" s="7"/>
    </row>
    <row r="225" spans="6:12" ht="12.75">
      <c r="F225" s="3"/>
      <c r="G225" s="3"/>
      <c r="H225" s="3"/>
      <c r="I225" s="3"/>
      <c r="J225" s="3"/>
      <c r="L225" s="7"/>
    </row>
    <row r="226" spans="6:12" ht="12.75">
      <c r="F226" s="3"/>
      <c r="G226" s="3"/>
      <c r="H226" s="3"/>
      <c r="I226" s="3"/>
      <c r="J226" s="3"/>
      <c r="L226" s="7"/>
    </row>
    <row r="227" spans="6:12" ht="12.75">
      <c r="F227" s="3"/>
      <c r="G227" s="3"/>
      <c r="H227" s="3"/>
      <c r="I227" s="3"/>
      <c r="J227" s="3"/>
      <c r="L227" s="7"/>
    </row>
    <row r="228" spans="6:12" ht="12.75">
      <c r="F228" s="3"/>
      <c r="G228" s="3"/>
      <c r="H228" s="3"/>
      <c r="I228" s="3"/>
      <c r="J228" s="3"/>
      <c r="L228" s="7"/>
    </row>
    <row r="229" spans="6:12" ht="12.75">
      <c r="F229" s="3"/>
      <c r="G229" s="3"/>
      <c r="H229" s="3"/>
      <c r="I229" s="3"/>
      <c r="J229" s="3"/>
      <c r="L229" s="7"/>
    </row>
    <row r="230" spans="6:12" ht="12.75">
      <c r="F230" s="3"/>
      <c r="G230" s="3"/>
      <c r="H230" s="3"/>
      <c r="I230" s="3"/>
      <c r="J230" s="3"/>
      <c r="L230" s="7"/>
    </row>
    <row r="231" spans="6:12" ht="12.75">
      <c r="F231" s="3"/>
      <c r="G231" s="3"/>
      <c r="H231" s="3"/>
      <c r="I231" s="3"/>
      <c r="J231" s="3"/>
      <c r="L231" s="7"/>
    </row>
    <row r="232" spans="6:12" ht="12.75">
      <c r="F232" s="3"/>
      <c r="G232" s="3"/>
      <c r="H232" s="3"/>
      <c r="I232" s="3"/>
      <c r="J232" s="3"/>
      <c r="L232" s="7"/>
    </row>
    <row r="233" spans="6:12" ht="12.75">
      <c r="F233" s="3"/>
      <c r="G233" s="3"/>
      <c r="H233" s="3"/>
      <c r="I233" s="3"/>
      <c r="J233" s="3"/>
      <c r="L233" s="7"/>
    </row>
    <row r="234" spans="6:12" ht="12.75">
      <c r="F234" s="3"/>
      <c r="G234" s="3"/>
      <c r="H234" s="3"/>
      <c r="I234" s="3"/>
      <c r="J234" s="3"/>
      <c r="L234" s="7"/>
    </row>
    <row r="235" spans="6:12" ht="12.75">
      <c r="F235" s="3"/>
      <c r="G235" s="3"/>
      <c r="H235" s="3"/>
      <c r="I235" s="3"/>
      <c r="J235" s="3"/>
      <c r="L235" s="7"/>
    </row>
    <row r="236" spans="6:12" ht="12.75">
      <c r="F236" s="3"/>
      <c r="G236" s="3"/>
      <c r="H236" s="3"/>
      <c r="I236" s="3"/>
      <c r="J236" s="3"/>
      <c r="L236" s="7"/>
    </row>
    <row r="237" spans="6:12" ht="12.75">
      <c r="F237" s="3"/>
      <c r="G237" s="3"/>
      <c r="H237" s="3"/>
      <c r="I237" s="3"/>
      <c r="J237" s="3"/>
      <c r="L237" s="7"/>
    </row>
    <row r="238" spans="6:10" ht="12.75">
      <c r="F238" s="3"/>
      <c r="G238" s="3"/>
      <c r="H238" s="3"/>
      <c r="I238" s="3"/>
      <c r="J238" s="3"/>
    </row>
    <row r="239" spans="6:10" ht="12.75">
      <c r="F239" s="3"/>
      <c r="G239" s="3"/>
      <c r="H239" s="3"/>
      <c r="I239" s="3"/>
      <c r="J239" s="3"/>
    </row>
    <row r="240" spans="6:10" ht="12.75">
      <c r="F240" s="3"/>
      <c r="G240" s="3"/>
      <c r="H240" s="3"/>
      <c r="I240" s="3"/>
      <c r="J240" s="3"/>
    </row>
    <row r="241" spans="6:10" ht="12.75">
      <c r="F241" s="3"/>
      <c r="G241" s="3"/>
      <c r="H241" s="3"/>
      <c r="I241" s="3"/>
      <c r="J241" s="3"/>
    </row>
    <row r="242" spans="6:10" ht="12.75">
      <c r="F242" s="3"/>
      <c r="G242" s="3"/>
      <c r="H242" s="3"/>
      <c r="I242" s="3"/>
      <c r="J242" s="3"/>
    </row>
    <row r="243" spans="6:10" ht="12.75">
      <c r="F243" s="3"/>
      <c r="G243" s="3"/>
      <c r="H243" s="3"/>
      <c r="I243" s="3"/>
      <c r="J243" s="3"/>
    </row>
    <row r="244" spans="6:10" ht="12.75">
      <c r="F244" s="3"/>
      <c r="G244" s="3"/>
      <c r="H244" s="3"/>
      <c r="I244" s="3"/>
      <c r="J244" s="3"/>
    </row>
    <row r="245" spans="6:10" ht="12.75">
      <c r="F245" s="3"/>
      <c r="G245" s="3"/>
      <c r="H245" s="3"/>
      <c r="I245" s="3"/>
      <c r="J245" s="3"/>
    </row>
    <row r="246" spans="6:10" ht="12.75">
      <c r="F246" s="3"/>
      <c r="G246" s="3"/>
      <c r="H246" s="3"/>
      <c r="I246" s="3"/>
      <c r="J246" s="3"/>
    </row>
    <row r="247" spans="6:10" ht="12.75">
      <c r="F247" s="3"/>
      <c r="G247" s="3"/>
      <c r="H247" s="3"/>
      <c r="I247" s="3"/>
      <c r="J247" s="3"/>
    </row>
    <row r="248" spans="6:10" ht="12.75">
      <c r="F248" s="3"/>
      <c r="G248" s="3"/>
      <c r="H248" s="3"/>
      <c r="I248" s="3"/>
      <c r="J248" s="3"/>
    </row>
    <row r="249" spans="6:10" ht="12.75">
      <c r="F249" s="3"/>
      <c r="G249" s="3"/>
      <c r="H249" s="3"/>
      <c r="I249" s="3"/>
      <c r="J249" s="3"/>
    </row>
    <row r="250" spans="6:10" ht="12.75">
      <c r="F250" s="3"/>
      <c r="G250" s="3"/>
      <c r="H250" s="3"/>
      <c r="I250" s="3"/>
      <c r="J250" s="3"/>
    </row>
    <row r="251" spans="6:10" ht="12.75">
      <c r="F251" s="3"/>
      <c r="G251" s="3"/>
      <c r="H251" s="3"/>
      <c r="I251" s="3"/>
      <c r="J251" s="3"/>
    </row>
    <row r="252" spans="6:10" ht="12.75">
      <c r="F252" s="3"/>
      <c r="G252" s="3"/>
      <c r="H252" s="3"/>
      <c r="I252" s="3"/>
      <c r="J252" s="3"/>
    </row>
    <row r="253" spans="6:10" ht="12.75">
      <c r="F253" s="3"/>
      <c r="G253" s="3"/>
      <c r="H253" s="3"/>
      <c r="I253" s="3"/>
      <c r="J253" s="3"/>
    </row>
    <row r="254" spans="6:10" ht="12.75">
      <c r="F254" s="3"/>
      <c r="G254" s="3"/>
      <c r="H254" s="3"/>
      <c r="I254" s="3"/>
      <c r="J254" s="3"/>
    </row>
    <row r="255" spans="6:10" ht="12.75">
      <c r="F255" s="3"/>
      <c r="G255" s="3"/>
      <c r="H255" s="3"/>
      <c r="I255" s="3"/>
      <c r="J255" s="3"/>
    </row>
    <row r="256" spans="6:10" ht="12.75">
      <c r="F256" s="3"/>
      <c r="G256" s="3"/>
      <c r="H256" s="3"/>
      <c r="I256" s="3"/>
      <c r="J256" s="3"/>
    </row>
    <row r="257" spans="6:10" ht="12.75">
      <c r="F257" s="3"/>
      <c r="G257" s="3"/>
      <c r="H257" s="3"/>
      <c r="I257" s="3"/>
      <c r="J257" s="3"/>
    </row>
    <row r="258" spans="6:10" ht="12.75">
      <c r="F258" s="3"/>
      <c r="G258" s="3"/>
      <c r="H258" s="3"/>
      <c r="I258" s="3"/>
      <c r="J258" s="3"/>
    </row>
    <row r="259" spans="6:10" ht="12.75">
      <c r="F259" s="3"/>
      <c r="G259" s="3"/>
      <c r="H259" s="3"/>
      <c r="I259" s="3"/>
      <c r="J259" s="3"/>
    </row>
    <row r="260" spans="6:10" ht="12.75">
      <c r="F260" s="3"/>
      <c r="G260" s="3"/>
      <c r="H260" s="3"/>
      <c r="I260" s="3"/>
      <c r="J260" s="3"/>
    </row>
    <row r="261" spans="6:10" ht="12.75">
      <c r="F261" s="3"/>
      <c r="G261" s="3"/>
      <c r="H261" s="3"/>
      <c r="I261" s="3"/>
      <c r="J261" s="3"/>
    </row>
    <row r="262" spans="6:10" ht="12.75">
      <c r="F262" s="3"/>
      <c r="G262" s="3"/>
      <c r="H262" s="3"/>
      <c r="I262" s="3"/>
      <c r="J262" s="3"/>
    </row>
    <row r="263" spans="6:10" ht="12.75">
      <c r="F263" s="3"/>
      <c r="G263" s="3"/>
      <c r="H263" s="3"/>
      <c r="I263" s="3"/>
      <c r="J263" s="3"/>
    </row>
    <row r="264" spans="6:10" ht="12.75">
      <c r="F264" s="3"/>
      <c r="G264" s="3"/>
      <c r="H264" s="3"/>
      <c r="I264" s="3"/>
      <c r="J264" s="3"/>
    </row>
    <row r="265" spans="6:10" ht="12.75">
      <c r="F265" s="3"/>
      <c r="G265" s="3"/>
      <c r="H265" s="3"/>
      <c r="I265" s="3"/>
      <c r="J265" s="3"/>
    </row>
    <row r="266" spans="6:10" ht="12.75">
      <c r="F266" s="3"/>
      <c r="G266" s="3"/>
      <c r="H266" s="3"/>
      <c r="I266" s="3"/>
      <c r="J266" s="3"/>
    </row>
    <row r="267" spans="6:10" ht="12.75">
      <c r="F267" s="3"/>
      <c r="G267" s="3"/>
      <c r="H267" s="3"/>
      <c r="I267" s="3"/>
      <c r="J267" s="3"/>
    </row>
    <row r="268" spans="6:10" ht="12.75">
      <c r="F268" s="3"/>
      <c r="G268" s="3"/>
      <c r="H268" s="3"/>
      <c r="I268" s="3"/>
      <c r="J268" s="3"/>
    </row>
    <row r="269" spans="6:10" ht="12.75">
      <c r="F269" s="3"/>
      <c r="G269" s="3"/>
      <c r="H269" s="3"/>
      <c r="I269" s="3"/>
      <c r="J269" s="3"/>
    </row>
    <row r="270" spans="6:10" ht="12.75">
      <c r="F270" s="3"/>
      <c r="G270" s="3"/>
      <c r="H270" s="3"/>
      <c r="I270" s="3"/>
      <c r="J270" s="3"/>
    </row>
    <row r="271" spans="6:10" ht="12.75">
      <c r="F271" s="3"/>
      <c r="G271" s="3"/>
      <c r="H271" s="3"/>
      <c r="I271" s="3"/>
      <c r="J271" s="3"/>
    </row>
    <row r="272" spans="6:10" ht="12.75">
      <c r="F272" s="3"/>
      <c r="G272" s="3"/>
      <c r="H272" s="3"/>
      <c r="I272" s="3"/>
      <c r="J272" s="3"/>
    </row>
    <row r="273" spans="6:10" ht="12.75">
      <c r="F273" s="3"/>
      <c r="G273" s="3"/>
      <c r="H273" s="3"/>
      <c r="I273" s="3"/>
      <c r="J273" s="3"/>
    </row>
    <row r="274" spans="6:10" ht="12.75">
      <c r="F274" s="3"/>
      <c r="G274" s="3"/>
      <c r="H274" s="3"/>
      <c r="I274" s="3"/>
      <c r="J274" s="3"/>
    </row>
    <row r="275" spans="6:10" ht="12.75">
      <c r="F275" s="3"/>
      <c r="G275" s="3"/>
      <c r="H275" s="3"/>
      <c r="I275" s="3"/>
      <c r="J275" s="3"/>
    </row>
    <row r="276" spans="6:10" ht="12.75">
      <c r="F276" s="3"/>
      <c r="G276" s="3"/>
      <c r="H276" s="3"/>
      <c r="I276" s="3"/>
      <c r="J276" s="3"/>
    </row>
    <row r="277" spans="6:10" ht="12.75">
      <c r="F277" s="3"/>
      <c r="G277" s="3"/>
      <c r="H277" s="3"/>
      <c r="I277" s="3"/>
      <c r="J277" s="3"/>
    </row>
    <row r="278" spans="6:10" ht="12.75">
      <c r="F278" s="3"/>
      <c r="G278" s="3"/>
      <c r="H278" s="3"/>
      <c r="I278" s="3"/>
      <c r="J278" s="3"/>
    </row>
    <row r="279" spans="6:10" ht="12.75">
      <c r="F279" s="3"/>
      <c r="G279" s="3"/>
      <c r="H279" s="3"/>
      <c r="I279" s="3"/>
      <c r="J279" s="3"/>
    </row>
    <row r="280" spans="6:10" ht="12.75">
      <c r="F280" s="3"/>
      <c r="G280" s="3"/>
      <c r="H280" s="3"/>
      <c r="I280" s="3"/>
      <c r="J280" s="3"/>
    </row>
    <row r="281" spans="6:10" ht="12.75">
      <c r="F281" s="3"/>
      <c r="G281" s="3"/>
      <c r="H281" s="3"/>
      <c r="I281" s="3"/>
      <c r="J281" s="3"/>
    </row>
    <row r="282" spans="6:10" ht="12.75">
      <c r="F282" s="3"/>
      <c r="G282" s="3"/>
      <c r="H282" s="3"/>
      <c r="I282" s="3"/>
      <c r="J282" s="3"/>
    </row>
    <row r="283" spans="6:10" ht="12.75">
      <c r="F283" s="3"/>
      <c r="G283" s="3"/>
      <c r="H283" s="3"/>
      <c r="I283" s="3"/>
      <c r="J283" s="3"/>
    </row>
    <row r="284" spans="6:10" ht="12.75">
      <c r="F284" s="3"/>
      <c r="G284" s="3"/>
      <c r="H284" s="3"/>
      <c r="I284" s="3"/>
      <c r="J284" s="3"/>
    </row>
    <row r="285" spans="6:10" ht="12.75">
      <c r="F285" s="3"/>
      <c r="G285" s="3"/>
      <c r="H285" s="3"/>
      <c r="I285" s="3"/>
      <c r="J285" s="3"/>
    </row>
    <row r="286" spans="6:10" ht="12.75">
      <c r="F286" s="3"/>
      <c r="G286" s="3"/>
      <c r="H286" s="3"/>
      <c r="I286" s="3"/>
      <c r="J286" s="3"/>
    </row>
    <row r="287" spans="6:10" ht="12.75">
      <c r="F287" s="3"/>
      <c r="G287" s="3"/>
      <c r="H287" s="3"/>
      <c r="I287" s="3"/>
      <c r="J287" s="3"/>
    </row>
    <row r="288" spans="6:10" ht="12.75">
      <c r="F288" s="3"/>
      <c r="G288" s="3"/>
      <c r="H288" s="3"/>
      <c r="I288" s="3"/>
      <c r="J288" s="3"/>
    </row>
    <row r="289" spans="6:10" ht="12.75">
      <c r="F289" s="3"/>
      <c r="G289" s="3"/>
      <c r="H289" s="3"/>
      <c r="I289" s="3"/>
      <c r="J289" s="3"/>
    </row>
    <row r="290" spans="6:10" ht="12.75">
      <c r="F290" s="3"/>
      <c r="G290" s="3"/>
      <c r="H290" s="3"/>
      <c r="I290" s="3"/>
      <c r="J290" s="3"/>
    </row>
    <row r="291" spans="6:10" ht="12.75">
      <c r="F291" s="3"/>
      <c r="G291" s="3"/>
      <c r="H291" s="3"/>
      <c r="I291" s="3"/>
      <c r="J291" s="3"/>
    </row>
    <row r="292" spans="6:10" ht="12.75">
      <c r="F292" s="3"/>
      <c r="G292" s="3"/>
      <c r="H292" s="3"/>
      <c r="I292" s="3"/>
      <c r="J292" s="3"/>
    </row>
    <row r="293" spans="6:10" ht="12.75">
      <c r="F293" s="3"/>
      <c r="G293" s="3"/>
      <c r="H293" s="3"/>
      <c r="I293" s="3"/>
      <c r="J293" s="3"/>
    </row>
    <row r="294" spans="6:10" ht="12.75">
      <c r="F294" s="3"/>
      <c r="G294" s="3"/>
      <c r="H294" s="3"/>
      <c r="I294" s="3"/>
      <c r="J294" s="3"/>
    </row>
    <row r="295" spans="6:10" ht="12.75">
      <c r="F295" s="3"/>
      <c r="G295" s="3"/>
      <c r="H295" s="3"/>
      <c r="I295" s="3"/>
      <c r="J295" s="3"/>
    </row>
    <row r="296" spans="6:10" ht="12.75">
      <c r="F296" s="3"/>
      <c r="G296" s="3"/>
      <c r="H296" s="3"/>
      <c r="I296" s="3"/>
      <c r="J296" s="3"/>
    </row>
    <row r="297" spans="6:10" ht="12.75">
      <c r="F297" s="3"/>
      <c r="G297" s="3"/>
      <c r="H297" s="3"/>
      <c r="I297" s="3"/>
      <c r="J297" s="3"/>
    </row>
    <row r="298" spans="6:10" ht="12.75">
      <c r="F298" s="3"/>
      <c r="G298" s="3"/>
      <c r="H298" s="3"/>
      <c r="I298" s="3"/>
      <c r="J298" s="3"/>
    </row>
    <row r="299" spans="6:10" ht="12.75">
      <c r="F299" s="3"/>
      <c r="G299" s="3"/>
      <c r="H299" s="3"/>
      <c r="I299" s="3"/>
      <c r="J299" s="3"/>
    </row>
    <row r="300" spans="6:10" ht="12.75">
      <c r="F300" s="3"/>
      <c r="G300" s="3"/>
      <c r="H300" s="3"/>
      <c r="I300" s="3"/>
      <c r="J300" s="3"/>
    </row>
    <row r="301" spans="6:10" ht="12.75">
      <c r="F301" s="3"/>
      <c r="G301" s="3"/>
      <c r="H301" s="3"/>
      <c r="I301" s="3"/>
      <c r="J301" s="3"/>
    </row>
    <row r="302" spans="6:10" ht="12.75">
      <c r="F302" s="3"/>
      <c r="G302" s="3"/>
      <c r="H302" s="3"/>
      <c r="I302" s="3"/>
      <c r="J302" s="3"/>
    </row>
    <row r="303" spans="6:10" ht="12.75">
      <c r="F303" s="3"/>
      <c r="G303" s="3"/>
      <c r="H303" s="3"/>
      <c r="I303" s="3"/>
      <c r="J303" s="3"/>
    </row>
    <row r="304" spans="6:10" ht="12.75">
      <c r="F304" s="3"/>
      <c r="G304" s="3"/>
      <c r="H304" s="3"/>
      <c r="I304" s="3"/>
      <c r="J304" s="3"/>
    </row>
    <row r="305" spans="6:10" ht="12.75">
      <c r="F305" s="3"/>
      <c r="G305" s="3"/>
      <c r="H305" s="3"/>
      <c r="I305" s="3"/>
      <c r="J305" s="3"/>
    </row>
    <row r="306" spans="6:10" ht="12.75">
      <c r="F306" s="3"/>
      <c r="G306" s="3"/>
      <c r="H306" s="3"/>
      <c r="I306" s="3"/>
      <c r="J306" s="3"/>
    </row>
    <row r="307" spans="6:10" ht="12.75">
      <c r="F307" s="3"/>
      <c r="G307" s="3"/>
      <c r="H307" s="3"/>
      <c r="I307" s="3"/>
      <c r="J307" s="3"/>
    </row>
    <row r="308" spans="6:10" ht="12.75">
      <c r="F308" s="3"/>
      <c r="G308" s="3"/>
      <c r="H308" s="3"/>
      <c r="I308" s="3"/>
      <c r="J308" s="3"/>
    </row>
    <row r="309" spans="6:10" ht="12.75">
      <c r="F309" s="3"/>
      <c r="G309" s="3"/>
      <c r="H309" s="3"/>
      <c r="I309" s="3"/>
      <c r="J309" s="3"/>
    </row>
    <row r="310" spans="6:10" ht="12.75">
      <c r="F310" s="3"/>
      <c r="G310" s="3"/>
      <c r="H310" s="3"/>
      <c r="I310" s="3"/>
      <c r="J310" s="3"/>
    </row>
    <row r="311" spans="6:10" ht="12.75">
      <c r="F311" s="3"/>
      <c r="G311" s="3"/>
      <c r="H311" s="3"/>
      <c r="I311" s="3"/>
      <c r="J311" s="3"/>
    </row>
    <row r="312" spans="6:10" ht="12.75">
      <c r="F312" s="3"/>
      <c r="G312" s="3"/>
      <c r="H312" s="3"/>
      <c r="I312" s="3"/>
      <c r="J312" s="3"/>
    </row>
    <row r="313" spans="6:10" ht="12.75">
      <c r="F313" s="3"/>
      <c r="G313" s="3"/>
      <c r="H313" s="3"/>
      <c r="I313" s="3"/>
      <c r="J313" s="3"/>
    </row>
    <row r="314" spans="6:10" ht="12.75">
      <c r="F314" s="3"/>
      <c r="G314" s="3"/>
      <c r="H314" s="3"/>
      <c r="I314" s="3"/>
      <c r="J314" s="3"/>
    </row>
    <row r="315" spans="6:10" ht="12.75">
      <c r="F315" s="3"/>
      <c r="G315" s="3"/>
      <c r="H315" s="3"/>
      <c r="I315" s="3"/>
      <c r="J315" s="3"/>
    </row>
    <row r="316" spans="6:10" ht="12.75">
      <c r="F316" s="3"/>
      <c r="G316" s="3"/>
      <c r="H316" s="3"/>
      <c r="I316" s="3"/>
      <c r="J316" s="3"/>
    </row>
    <row r="317" spans="6:10" ht="12.75">
      <c r="F317" s="3"/>
      <c r="G317" s="3"/>
      <c r="H317" s="3"/>
      <c r="I317" s="3"/>
      <c r="J317" s="3"/>
    </row>
    <row r="318" spans="6:10" ht="12.75">
      <c r="F318" s="3"/>
      <c r="G318" s="3"/>
      <c r="H318" s="3"/>
      <c r="I318" s="3"/>
      <c r="J318" s="3"/>
    </row>
    <row r="319" spans="6:10" ht="12.75">
      <c r="F319" s="3"/>
      <c r="G319" s="3"/>
      <c r="H319" s="3"/>
      <c r="I319" s="3"/>
      <c r="J319" s="3"/>
    </row>
    <row r="320" spans="6:10" ht="12.75">
      <c r="F320" s="3"/>
      <c r="G320" s="3"/>
      <c r="H320" s="3"/>
      <c r="I320" s="3"/>
      <c r="J320" s="3"/>
    </row>
    <row r="321" spans="6:10" ht="12.75">
      <c r="F321" s="3"/>
      <c r="G321" s="3"/>
      <c r="H321" s="3"/>
      <c r="I321" s="3"/>
      <c r="J321" s="3"/>
    </row>
    <row r="322" spans="6:10" ht="12.75">
      <c r="F322" s="3"/>
      <c r="G322" s="3"/>
      <c r="H322" s="3"/>
      <c r="I322" s="3"/>
      <c r="J322" s="3"/>
    </row>
    <row r="323" spans="6:10" ht="12.75">
      <c r="F323" s="3"/>
      <c r="G323" s="3"/>
      <c r="H323" s="3"/>
      <c r="I323" s="3"/>
      <c r="J323" s="3"/>
    </row>
    <row r="324" spans="6:10" ht="12.75">
      <c r="F324" s="3"/>
      <c r="G324" s="3"/>
      <c r="H324" s="3"/>
      <c r="I324" s="3"/>
      <c r="J324" s="3"/>
    </row>
    <row r="325" spans="6:10" ht="12.75">
      <c r="F325" s="3"/>
      <c r="G325" s="3"/>
      <c r="H325" s="3"/>
      <c r="I325" s="3"/>
      <c r="J325" s="3"/>
    </row>
    <row r="326" spans="6:10" ht="12.75">
      <c r="F326" s="3"/>
      <c r="G326" s="3"/>
      <c r="H326" s="3"/>
      <c r="I326" s="3"/>
      <c r="J326" s="3"/>
    </row>
    <row r="327" spans="6:10" ht="12.75">
      <c r="F327" s="3"/>
      <c r="G327" s="3"/>
      <c r="H327" s="3"/>
      <c r="I327" s="3"/>
      <c r="J327" s="3"/>
    </row>
    <row r="328" spans="6:10" ht="12.75">
      <c r="F328" s="3"/>
      <c r="G328" s="3"/>
      <c r="H328" s="3"/>
      <c r="I328" s="3"/>
      <c r="J328" s="3"/>
    </row>
    <row r="329" spans="6:10" ht="12.75">
      <c r="F329" s="3"/>
      <c r="G329" s="3"/>
      <c r="H329" s="3"/>
      <c r="I329" s="3"/>
      <c r="J329" s="3"/>
    </row>
    <row r="330" spans="6:10" ht="12.75">
      <c r="F330" s="3"/>
      <c r="G330" s="3"/>
      <c r="H330" s="3"/>
      <c r="I330" s="3"/>
      <c r="J330" s="3"/>
    </row>
    <row r="331" spans="6:10" ht="12.75">
      <c r="F331" s="3"/>
      <c r="G331" s="3"/>
      <c r="H331" s="3"/>
      <c r="I331" s="3"/>
      <c r="J331" s="3"/>
    </row>
    <row r="332" spans="6:10" ht="12.75">
      <c r="F332" s="3"/>
      <c r="G332" s="3"/>
      <c r="H332" s="3"/>
      <c r="I332" s="3"/>
      <c r="J332" s="3"/>
    </row>
    <row r="333" spans="6:10" ht="12.75">
      <c r="F333" s="3"/>
      <c r="G333" s="3"/>
      <c r="H333" s="3"/>
      <c r="I333" s="3"/>
      <c r="J333" s="3"/>
    </row>
    <row r="334" spans="6:10" ht="12.75">
      <c r="F334" s="3"/>
      <c r="G334" s="3"/>
      <c r="H334" s="3"/>
      <c r="I334" s="3"/>
      <c r="J334" s="3"/>
    </row>
    <row r="335" spans="6:10" ht="12.75">
      <c r="F335" s="3"/>
      <c r="G335" s="3"/>
      <c r="H335" s="3"/>
      <c r="I335" s="3"/>
      <c r="J335" s="3"/>
    </row>
    <row r="336" spans="6:10" ht="12.75">
      <c r="F336" s="3"/>
      <c r="G336" s="3"/>
      <c r="H336" s="3"/>
      <c r="I336" s="3"/>
      <c r="J336" s="3"/>
    </row>
    <row r="337" spans="6:10" ht="12.75">
      <c r="F337" s="3"/>
      <c r="G337" s="3"/>
      <c r="H337" s="3"/>
      <c r="I337" s="3"/>
      <c r="J337" s="3"/>
    </row>
    <row r="338" spans="6:10" ht="12.75">
      <c r="F338" s="3"/>
      <c r="G338" s="3"/>
      <c r="H338" s="3"/>
      <c r="I338" s="3"/>
      <c r="J338" s="3"/>
    </row>
    <row r="339" spans="6:10" ht="12.75">
      <c r="F339" s="3"/>
      <c r="G339" s="3"/>
      <c r="H339" s="3"/>
      <c r="I339" s="3"/>
      <c r="J339" s="3"/>
    </row>
    <row r="340" spans="6:10" ht="12.75">
      <c r="F340" s="3"/>
      <c r="G340" s="3"/>
      <c r="H340" s="3"/>
      <c r="I340" s="3"/>
      <c r="J340" s="3"/>
    </row>
    <row r="341" spans="6:10" ht="12.75">
      <c r="F341" s="3"/>
      <c r="G341" s="3"/>
      <c r="H341" s="3"/>
      <c r="I341" s="3"/>
      <c r="J341" s="3"/>
    </row>
    <row r="342" spans="6:10" ht="12.75">
      <c r="F342" s="3"/>
      <c r="G342" s="3"/>
      <c r="H342" s="3"/>
      <c r="I342" s="3"/>
      <c r="J342" s="3"/>
    </row>
    <row r="343" spans="6:10" ht="12.75">
      <c r="F343" s="3"/>
      <c r="G343" s="3"/>
      <c r="H343" s="3"/>
      <c r="I343" s="3"/>
      <c r="J343" s="3"/>
    </row>
    <row r="344" spans="6:10" ht="12.75">
      <c r="F344" s="3"/>
      <c r="G344" s="3"/>
      <c r="H344" s="3"/>
      <c r="I344" s="3"/>
      <c r="J344" s="3"/>
    </row>
    <row r="345" spans="6:10" ht="12.75">
      <c r="F345" s="3"/>
      <c r="G345" s="3"/>
      <c r="H345" s="3"/>
      <c r="I345" s="3"/>
      <c r="J345" s="3"/>
    </row>
    <row r="346" spans="6:10" ht="12.75">
      <c r="F346" s="3"/>
      <c r="G346" s="3"/>
      <c r="H346" s="3"/>
      <c r="I346" s="3"/>
      <c r="J346" s="3"/>
    </row>
    <row r="347" spans="6:10" ht="12.75">
      <c r="F347" s="3"/>
      <c r="G347" s="3"/>
      <c r="H347" s="3"/>
      <c r="I347" s="3"/>
      <c r="J347" s="3"/>
    </row>
    <row r="348" spans="6:10" ht="12.75">
      <c r="F348" s="3"/>
      <c r="G348" s="3"/>
      <c r="H348" s="3"/>
      <c r="I348" s="3"/>
      <c r="J348" s="3"/>
    </row>
    <row r="349" spans="6:10" ht="12.75">
      <c r="F349" s="3"/>
      <c r="G349" s="3"/>
      <c r="H349" s="3"/>
      <c r="I349" s="3"/>
      <c r="J349" s="3"/>
    </row>
    <row r="350" spans="6:10" ht="12.75">
      <c r="F350" s="3"/>
      <c r="G350" s="3"/>
      <c r="H350" s="3"/>
      <c r="I350" s="3"/>
      <c r="J350" s="3"/>
    </row>
    <row r="351" spans="6:10" ht="12.75">
      <c r="F351" s="3"/>
      <c r="G351" s="3"/>
      <c r="H351" s="3"/>
      <c r="I351" s="3"/>
      <c r="J351" s="3"/>
    </row>
    <row r="352" spans="6:10" ht="12.75">
      <c r="F352" s="3"/>
      <c r="G352" s="3"/>
      <c r="H352" s="3"/>
      <c r="I352" s="3"/>
      <c r="J352" s="3"/>
    </row>
    <row r="353" spans="6:10" ht="12.75">
      <c r="F353" s="3"/>
      <c r="G353" s="3"/>
      <c r="H353" s="3"/>
      <c r="I353" s="3"/>
      <c r="J353" s="3"/>
    </row>
    <row r="354" spans="6:10" ht="12.75">
      <c r="F354" s="3"/>
      <c r="G354" s="3"/>
      <c r="H354" s="3"/>
      <c r="I354" s="3"/>
      <c r="J354" s="3"/>
    </row>
    <row r="355" spans="6:10" ht="12.75">
      <c r="F355" s="3"/>
      <c r="G355" s="3"/>
      <c r="H355" s="3"/>
      <c r="I355" s="3"/>
      <c r="J355" s="3"/>
    </row>
    <row r="356" spans="6:10" ht="12.75">
      <c r="F356" s="3"/>
      <c r="G356" s="3"/>
      <c r="H356" s="3"/>
      <c r="I356" s="3"/>
      <c r="J356" s="3"/>
    </row>
    <row r="357" spans="6:10" ht="12.75">
      <c r="F357" s="3"/>
      <c r="G357" s="3"/>
      <c r="H357" s="3"/>
      <c r="I357" s="3"/>
      <c r="J357" s="3"/>
    </row>
    <row r="358" spans="6:10" ht="12.75">
      <c r="F358" s="3"/>
      <c r="G358" s="3"/>
      <c r="H358" s="3"/>
      <c r="I358" s="3"/>
      <c r="J358" s="3"/>
    </row>
    <row r="359" spans="6:10" ht="12.75">
      <c r="F359" s="3"/>
      <c r="G359" s="3"/>
      <c r="H359" s="3"/>
      <c r="I359" s="3"/>
      <c r="J359" s="3"/>
    </row>
    <row r="360" spans="6:10" ht="12.75">
      <c r="F360" s="3"/>
      <c r="G360" s="3"/>
      <c r="H360" s="3"/>
      <c r="I360" s="3"/>
      <c r="J360" s="3"/>
    </row>
    <row r="361" spans="6:10" ht="12.75">
      <c r="F361" s="3"/>
      <c r="G361" s="3"/>
      <c r="H361" s="3"/>
      <c r="I361" s="3"/>
      <c r="J361" s="3"/>
    </row>
    <row r="362" spans="6:10" ht="12.75">
      <c r="F362" s="3"/>
      <c r="G362" s="3"/>
      <c r="H362" s="3"/>
      <c r="I362" s="3"/>
      <c r="J362" s="3"/>
    </row>
    <row r="363" spans="6:10" ht="12.75">
      <c r="F363" s="3"/>
      <c r="G363" s="3"/>
      <c r="H363" s="3"/>
      <c r="I363" s="3"/>
      <c r="J363" s="3"/>
    </row>
    <row r="364" spans="6:10" ht="12.75">
      <c r="F364" s="3"/>
      <c r="G364" s="3"/>
      <c r="H364" s="3"/>
      <c r="I364" s="3"/>
      <c r="J364" s="3"/>
    </row>
    <row r="365" spans="6:10" ht="12.75">
      <c r="F365" s="3"/>
      <c r="G365" s="3"/>
      <c r="H365" s="3"/>
      <c r="I365" s="3"/>
      <c r="J365" s="3"/>
    </row>
    <row r="366" spans="6:10" ht="12.75">
      <c r="F366" s="3"/>
      <c r="G366" s="3"/>
      <c r="H366" s="3"/>
      <c r="I366" s="3"/>
      <c r="J366" s="3"/>
    </row>
    <row r="367" spans="6:10" ht="12.75">
      <c r="F367" s="3"/>
      <c r="G367" s="3"/>
      <c r="H367" s="3"/>
      <c r="I367" s="3"/>
      <c r="J367" s="3"/>
    </row>
    <row r="368" spans="6:10" ht="12.75">
      <c r="F368" s="3"/>
      <c r="G368" s="3"/>
      <c r="H368" s="3"/>
      <c r="I368" s="3"/>
      <c r="J368" s="3"/>
    </row>
    <row r="369" spans="6:10" ht="12.75">
      <c r="F369" s="3"/>
      <c r="G369" s="3"/>
      <c r="H369" s="3"/>
      <c r="I369" s="3"/>
      <c r="J369" s="3"/>
    </row>
    <row r="370" spans="6:10" ht="12.75">
      <c r="F370" s="3"/>
      <c r="G370" s="3"/>
      <c r="H370" s="3"/>
      <c r="I370" s="3"/>
      <c r="J370" s="3"/>
    </row>
    <row r="371" spans="6:10" ht="12.75">
      <c r="F371" s="3"/>
      <c r="G371" s="3"/>
      <c r="H371" s="3"/>
      <c r="I371" s="3"/>
      <c r="J371" s="3"/>
    </row>
    <row r="372" spans="6:10" ht="12.75">
      <c r="F372" s="3"/>
      <c r="G372" s="3"/>
      <c r="H372" s="3"/>
      <c r="I372" s="3"/>
      <c r="J372" s="3"/>
    </row>
    <row r="373" spans="6:10" ht="12.75">
      <c r="F373" s="3"/>
      <c r="G373" s="3"/>
      <c r="H373" s="3"/>
      <c r="I373" s="3"/>
      <c r="J373" s="3"/>
    </row>
    <row r="374" spans="6:10" ht="12.75">
      <c r="F374" s="3"/>
      <c r="G374" s="3"/>
      <c r="H374" s="3"/>
      <c r="I374" s="3"/>
      <c r="J374" s="3"/>
    </row>
    <row r="375" spans="6:10" ht="12.75">
      <c r="F375" s="3"/>
      <c r="G375" s="3"/>
      <c r="H375" s="3"/>
      <c r="I375" s="3"/>
      <c r="J375" s="3"/>
    </row>
    <row r="376" spans="6:10" ht="12.75">
      <c r="F376" s="3"/>
      <c r="G376" s="3"/>
      <c r="H376" s="3"/>
      <c r="I376" s="3"/>
      <c r="J376" s="3"/>
    </row>
    <row r="377" spans="6:10" ht="12.75">
      <c r="F377" s="3"/>
      <c r="G377" s="3"/>
      <c r="H377" s="3"/>
      <c r="I377" s="3"/>
      <c r="J377" s="3"/>
    </row>
    <row r="378" spans="6:10" ht="12.75">
      <c r="F378" s="3"/>
      <c r="G378" s="3"/>
      <c r="H378" s="3"/>
      <c r="I378" s="3"/>
      <c r="J378" s="3"/>
    </row>
    <row r="379" spans="6:10" ht="12.75">
      <c r="F379" s="3"/>
      <c r="G379" s="3"/>
      <c r="H379" s="3"/>
      <c r="I379" s="3"/>
      <c r="J379" s="3"/>
    </row>
    <row r="380" spans="6:10" ht="12.75">
      <c r="F380" s="3"/>
      <c r="G380" s="3"/>
      <c r="H380" s="3"/>
      <c r="I380" s="3"/>
      <c r="J380" s="3"/>
    </row>
    <row r="381" spans="6:10" ht="12.75">
      <c r="F381" s="3"/>
      <c r="G381" s="3"/>
      <c r="H381" s="3"/>
      <c r="I381" s="3"/>
      <c r="J381" s="3"/>
    </row>
    <row r="382" spans="6:10" ht="12.75">
      <c r="F382" s="3"/>
      <c r="G382" s="3"/>
      <c r="H382" s="3"/>
      <c r="I382" s="3"/>
      <c r="J382" s="3"/>
    </row>
    <row r="383" spans="6:10" ht="12.75">
      <c r="F383" s="3"/>
      <c r="G383" s="3"/>
      <c r="H383" s="3"/>
      <c r="I383" s="3"/>
      <c r="J383" s="3"/>
    </row>
    <row r="384" spans="6:10" ht="12.75">
      <c r="F384" s="3"/>
      <c r="G384" s="3"/>
      <c r="H384" s="3"/>
      <c r="I384" s="3"/>
      <c r="J384" s="3"/>
    </row>
    <row r="385" spans="6:10" ht="12.75">
      <c r="F385" s="3"/>
      <c r="G385" s="3"/>
      <c r="H385" s="3"/>
      <c r="I385" s="3"/>
      <c r="J385" s="3"/>
    </row>
    <row r="386" spans="6:10" ht="12.75">
      <c r="F386" s="3"/>
      <c r="G386" s="3"/>
      <c r="H386" s="3"/>
      <c r="I386" s="3"/>
      <c r="J386" s="3"/>
    </row>
    <row r="387" spans="6:10" ht="12.75">
      <c r="F387" s="3"/>
      <c r="G387" s="3"/>
      <c r="H387" s="3"/>
      <c r="I387" s="3"/>
      <c r="J387" s="3"/>
    </row>
    <row r="388" spans="6:10" ht="12.75">
      <c r="F388" s="3"/>
      <c r="G388" s="3"/>
      <c r="H388" s="3"/>
      <c r="I388" s="3"/>
      <c r="J388" s="3"/>
    </row>
    <row r="389" spans="6:10" ht="12.75">
      <c r="F389" s="3"/>
      <c r="G389" s="3"/>
      <c r="H389" s="3"/>
      <c r="I389" s="3"/>
      <c r="J389" s="3"/>
    </row>
    <row r="390" spans="6:10" ht="12.75">
      <c r="F390" s="3"/>
      <c r="G390" s="3"/>
      <c r="H390" s="3"/>
      <c r="I390" s="3"/>
      <c r="J390" s="3"/>
    </row>
    <row r="391" spans="6:10" ht="12.75">
      <c r="F391" s="3"/>
      <c r="G391" s="3"/>
      <c r="H391" s="3"/>
      <c r="I391" s="3"/>
      <c r="J391" s="3"/>
    </row>
    <row r="392" spans="6:10" ht="12.75">
      <c r="F392" s="3"/>
      <c r="G392" s="3"/>
      <c r="H392" s="3"/>
      <c r="I392" s="3"/>
      <c r="J392" s="3"/>
    </row>
    <row r="393" spans="6:10" ht="12.75">
      <c r="F393" s="3"/>
      <c r="G393" s="3"/>
      <c r="H393" s="3"/>
      <c r="I393" s="3"/>
      <c r="J393" s="3"/>
    </row>
    <row r="394" spans="6:10" ht="12.75">
      <c r="F394" s="3"/>
      <c r="G394" s="3"/>
      <c r="H394" s="3"/>
      <c r="I394" s="3"/>
      <c r="J394" s="3"/>
    </row>
    <row r="395" spans="6:10" ht="12.75">
      <c r="F395" s="3"/>
      <c r="G395" s="3"/>
      <c r="H395" s="3"/>
      <c r="I395" s="3"/>
      <c r="J395" s="3"/>
    </row>
    <row r="396" spans="6:10" ht="12.75">
      <c r="F396" s="3"/>
      <c r="G396" s="3"/>
      <c r="H396" s="3"/>
      <c r="I396" s="3"/>
      <c r="J396" s="3"/>
    </row>
    <row r="397" spans="6:10" ht="12.75">
      <c r="F397" s="3"/>
      <c r="G397" s="3"/>
      <c r="H397" s="3"/>
      <c r="I397" s="3"/>
      <c r="J397" s="3"/>
    </row>
    <row r="398" spans="6:10" ht="12.75">
      <c r="F398" s="3"/>
      <c r="G398" s="3"/>
      <c r="H398" s="3"/>
      <c r="I398" s="3"/>
      <c r="J398" s="3"/>
    </row>
    <row r="399" spans="6:10" ht="12.75">
      <c r="F399" s="3"/>
      <c r="G399" s="3"/>
      <c r="H399" s="3"/>
      <c r="I399" s="3"/>
      <c r="J399" s="3"/>
    </row>
    <row r="400" spans="6:10" ht="12.75">
      <c r="F400" s="3"/>
      <c r="G400" s="3"/>
      <c r="H400" s="3"/>
      <c r="I400" s="3"/>
      <c r="J400" s="3"/>
    </row>
    <row r="401" spans="6:10" ht="12.75">
      <c r="F401" s="3"/>
      <c r="G401" s="3"/>
      <c r="H401" s="3"/>
      <c r="I401" s="3"/>
      <c r="J401" s="3"/>
    </row>
    <row r="402" spans="6:10" ht="12.75">
      <c r="F402" s="3"/>
      <c r="G402" s="3"/>
      <c r="H402" s="3"/>
      <c r="I402" s="3"/>
      <c r="J402" s="3"/>
    </row>
    <row r="403" spans="6:10" ht="12.75">
      <c r="F403" s="3"/>
      <c r="G403" s="3"/>
      <c r="H403" s="3"/>
      <c r="I403" s="3"/>
      <c r="J403" s="3"/>
    </row>
    <row r="404" spans="6:10" ht="12.75">
      <c r="F404" s="3"/>
      <c r="G404" s="3"/>
      <c r="H404" s="3"/>
      <c r="I404" s="3"/>
      <c r="J404" s="3"/>
    </row>
    <row r="405" spans="6:10" ht="12.75">
      <c r="F405" s="3"/>
      <c r="G405" s="3"/>
      <c r="H405" s="3"/>
      <c r="I405" s="3"/>
      <c r="J405" s="3"/>
    </row>
    <row r="406" spans="6:10" ht="12.75">
      <c r="F406" s="3"/>
      <c r="G406" s="3"/>
      <c r="H406" s="3"/>
      <c r="I406" s="3"/>
      <c r="J406" s="3"/>
    </row>
    <row r="407" spans="6:10" ht="12.75">
      <c r="F407" s="3"/>
      <c r="G407" s="3"/>
      <c r="H407" s="3"/>
      <c r="I407" s="3"/>
      <c r="J407" s="3"/>
    </row>
    <row r="408" spans="6:10" ht="12.75">
      <c r="F408" s="3"/>
      <c r="G408" s="3"/>
      <c r="H408" s="3"/>
      <c r="I408" s="3"/>
      <c r="J408" s="3"/>
    </row>
    <row r="409" spans="6:10" ht="12.75">
      <c r="F409" s="3"/>
      <c r="G409" s="3"/>
      <c r="H409" s="3"/>
      <c r="I409" s="3"/>
      <c r="J409" s="3"/>
    </row>
    <row r="410" spans="6:10" ht="12.75">
      <c r="F410" s="3"/>
      <c r="G410" s="3"/>
      <c r="H410" s="3"/>
      <c r="I410" s="3"/>
      <c r="J410" s="3"/>
    </row>
    <row r="411" spans="6:10" ht="12.75">
      <c r="F411" s="3"/>
      <c r="G411" s="3"/>
      <c r="H411" s="3"/>
      <c r="I411" s="3"/>
      <c r="J411" s="3"/>
    </row>
    <row r="412" spans="6:10" ht="12.75">
      <c r="F412" s="3"/>
      <c r="G412" s="3"/>
      <c r="H412" s="3"/>
      <c r="I412" s="3"/>
      <c r="J412" s="3"/>
    </row>
    <row r="413" spans="6:10" ht="12.75">
      <c r="F413" s="3"/>
      <c r="G413" s="3"/>
      <c r="H413" s="3"/>
      <c r="I413" s="3"/>
      <c r="J413" s="3"/>
    </row>
    <row r="414" spans="6:10" ht="12.75">
      <c r="F414" s="3"/>
      <c r="G414" s="3"/>
      <c r="H414" s="3"/>
      <c r="I414" s="3"/>
      <c r="J414" s="3"/>
    </row>
    <row r="415" spans="6:10" ht="12.75">
      <c r="F415" s="3"/>
      <c r="G415" s="3"/>
      <c r="H415" s="3"/>
      <c r="I415" s="3"/>
      <c r="J415" s="3"/>
    </row>
    <row r="416" spans="6:10" ht="12.75">
      <c r="F416" s="3"/>
      <c r="G416" s="3"/>
      <c r="H416" s="3"/>
      <c r="I416" s="3"/>
      <c r="J416" s="3"/>
    </row>
    <row r="417" spans="6:10" ht="12.75">
      <c r="F417" s="3"/>
      <c r="G417" s="3"/>
      <c r="H417" s="3"/>
      <c r="I417" s="3"/>
      <c r="J417" s="3"/>
    </row>
    <row r="418" spans="6:10" ht="12.75">
      <c r="F418" s="3"/>
      <c r="G418" s="3"/>
      <c r="H418" s="3"/>
      <c r="I418" s="3"/>
      <c r="J418" s="3"/>
    </row>
    <row r="419" spans="6:10" ht="12.75">
      <c r="F419" s="3"/>
      <c r="G419" s="3"/>
      <c r="H419" s="3"/>
      <c r="I419" s="3"/>
      <c r="J419" s="3"/>
    </row>
    <row r="420" spans="6:10" ht="12.75">
      <c r="F420" s="3"/>
      <c r="G420" s="3"/>
      <c r="H420" s="3"/>
      <c r="I420" s="3"/>
      <c r="J420" s="3"/>
    </row>
    <row r="421" spans="6:10" ht="12.75">
      <c r="F421" s="3"/>
      <c r="G421" s="3"/>
      <c r="H421" s="3"/>
      <c r="I421" s="3"/>
      <c r="J421" s="3"/>
    </row>
    <row r="422" spans="6:10" ht="12.75">
      <c r="F422" s="3"/>
      <c r="G422" s="3"/>
      <c r="H422" s="3"/>
      <c r="I422" s="3"/>
      <c r="J422" s="3"/>
    </row>
    <row r="423" spans="6:10" ht="12.75">
      <c r="F423" s="3"/>
      <c r="G423" s="3"/>
      <c r="H423" s="3"/>
      <c r="I423" s="3"/>
      <c r="J423" s="3"/>
    </row>
    <row r="424" spans="6:10" ht="12.75">
      <c r="F424" s="3"/>
      <c r="G424" s="3"/>
      <c r="H424" s="3"/>
      <c r="I424" s="3"/>
      <c r="J424" s="3"/>
    </row>
    <row r="425" spans="6:10" ht="12.75">
      <c r="F425" s="3"/>
      <c r="G425" s="3"/>
      <c r="H425" s="3"/>
      <c r="I425" s="3"/>
      <c r="J425" s="3"/>
    </row>
    <row r="426" spans="6:10" ht="12.75">
      <c r="F426" s="3"/>
      <c r="G426" s="3"/>
      <c r="H426" s="3"/>
      <c r="I426" s="3"/>
      <c r="J426" s="3"/>
    </row>
    <row r="427" spans="6:10" ht="12.75">
      <c r="F427" s="3"/>
      <c r="G427" s="3"/>
      <c r="H427" s="3"/>
      <c r="I427" s="3"/>
      <c r="J427" s="3"/>
    </row>
    <row r="428" spans="6:10" ht="12.75">
      <c r="F428" s="3"/>
      <c r="G428" s="3"/>
      <c r="H428" s="3"/>
      <c r="I428" s="3"/>
      <c r="J428" s="3"/>
    </row>
    <row r="429" spans="6:10" ht="12.75">
      <c r="F429" s="3"/>
      <c r="G429" s="3"/>
      <c r="H429" s="3"/>
      <c r="I429" s="3"/>
      <c r="J429" s="3"/>
    </row>
    <row r="430" spans="6:10" ht="12.75">
      <c r="F430" s="3"/>
      <c r="G430" s="3"/>
      <c r="H430" s="3"/>
      <c r="I430" s="3"/>
      <c r="J430" s="3"/>
    </row>
    <row r="431" spans="6:10" ht="12.75">
      <c r="F431" s="3"/>
      <c r="G431" s="3"/>
      <c r="H431" s="3"/>
      <c r="I431" s="3"/>
      <c r="J431" s="3"/>
    </row>
    <row r="432" spans="6:10" ht="12.75">
      <c r="F432" s="3"/>
      <c r="G432" s="3"/>
      <c r="H432" s="3"/>
      <c r="I432" s="3"/>
      <c r="J432" s="3"/>
    </row>
    <row r="433" spans="6:10" ht="12.75">
      <c r="F433" s="3"/>
      <c r="G433" s="3"/>
      <c r="H433" s="3"/>
      <c r="I433" s="3"/>
      <c r="J433" s="3"/>
    </row>
    <row r="434" spans="6:10" ht="12.75">
      <c r="F434" s="3"/>
      <c r="G434" s="3"/>
      <c r="H434" s="3"/>
      <c r="I434" s="3"/>
      <c r="J434" s="3"/>
    </row>
    <row r="435" spans="6:10" ht="12.75">
      <c r="F435" s="3"/>
      <c r="G435" s="3"/>
      <c r="H435" s="3"/>
      <c r="I435" s="3"/>
      <c r="J435" s="3"/>
    </row>
    <row r="436" spans="6:10" ht="12.75">
      <c r="F436" s="3"/>
      <c r="G436" s="3"/>
      <c r="H436" s="3"/>
      <c r="I436" s="3"/>
      <c r="J436" s="3"/>
    </row>
    <row r="437" spans="6:10" ht="12.75">
      <c r="F437" s="3"/>
      <c r="G437" s="3"/>
      <c r="H437" s="3"/>
      <c r="I437" s="3"/>
      <c r="J437" s="3"/>
    </row>
    <row r="438" spans="6:10" ht="12.75">
      <c r="F438" s="3"/>
      <c r="G438" s="3"/>
      <c r="H438" s="3"/>
      <c r="I438" s="3"/>
      <c r="J438" s="3"/>
    </row>
    <row r="439" spans="6:10" ht="12.75">
      <c r="F439" s="3"/>
      <c r="G439" s="3"/>
      <c r="H439" s="3"/>
      <c r="I439" s="3"/>
      <c r="J439" s="3"/>
    </row>
    <row r="440" spans="6:10" ht="12.75">
      <c r="F440" s="3"/>
      <c r="G440" s="3"/>
      <c r="H440" s="3"/>
      <c r="I440" s="3"/>
      <c r="J440" s="3"/>
    </row>
    <row r="441" spans="6:10" ht="12.75">
      <c r="F441" s="3"/>
      <c r="G441" s="3"/>
      <c r="H441" s="3"/>
      <c r="I441" s="3"/>
      <c r="J441" s="3"/>
    </row>
    <row r="442" spans="6:10" ht="12.75">
      <c r="F442" s="3"/>
      <c r="G442" s="3"/>
      <c r="H442" s="3"/>
      <c r="I442" s="3"/>
      <c r="J442" s="3"/>
    </row>
    <row r="443" spans="6:10" ht="12.75">
      <c r="F443" s="3"/>
      <c r="G443" s="3"/>
      <c r="H443" s="3"/>
      <c r="I443" s="3"/>
      <c r="J443" s="3"/>
    </row>
    <row r="444" spans="6:10" ht="12.75">
      <c r="F444" s="3"/>
      <c r="G444" s="3"/>
      <c r="H444" s="3"/>
      <c r="I444" s="3"/>
      <c r="J444" s="3"/>
    </row>
    <row r="445" spans="6:10" ht="12.75">
      <c r="F445" s="3"/>
      <c r="G445" s="3"/>
      <c r="H445" s="3"/>
      <c r="I445" s="3"/>
      <c r="J445" s="3"/>
    </row>
    <row r="446" spans="6:10" ht="12.75">
      <c r="F446" s="3"/>
      <c r="G446" s="3"/>
      <c r="H446" s="3"/>
      <c r="I446" s="3"/>
      <c r="J446" s="3"/>
    </row>
    <row r="447" spans="6:10" ht="12.75">
      <c r="F447" s="3"/>
      <c r="G447" s="3"/>
      <c r="H447" s="3"/>
      <c r="I447" s="3"/>
      <c r="J447" s="3"/>
    </row>
    <row r="448" spans="6:10" ht="12.75">
      <c r="F448" s="3"/>
      <c r="G448" s="3"/>
      <c r="H448" s="3"/>
      <c r="I448" s="3"/>
      <c r="J448" s="3"/>
    </row>
    <row r="449" spans="6:10" ht="12.75">
      <c r="F449" s="3"/>
      <c r="G449" s="3"/>
      <c r="H449" s="3"/>
      <c r="I449" s="3"/>
      <c r="J449" s="3"/>
    </row>
    <row r="450" spans="6:10" ht="12.75">
      <c r="F450" s="3"/>
      <c r="G450" s="3"/>
      <c r="H450" s="3"/>
      <c r="I450" s="3"/>
      <c r="J450" s="3"/>
    </row>
    <row r="451" spans="6:10" ht="12.75">
      <c r="F451" s="3"/>
      <c r="G451" s="3"/>
      <c r="H451" s="3"/>
      <c r="I451" s="3"/>
      <c r="J451" s="3"/>
    </row>
    <row r="452" spans="6:10" ht="12.75">
      <c r="F452" s="3"/>
      <c r="G452" s="3"/>
      <c r="H452" s="3"/>
      <c r="I452" s="3"/>
      <c r="J452" s="3"/>
    </row>
    <row r="453" spans="6:10" ht="12.75">
      <c r="F453" s="3"/>
      <c r="G453" s="3"/>
      <c r="H453" s="3"/>
      <c r="I453" s="3"/>
      <c r="J453" s="3"/>
    </row>
    <row r="454" spans="6:10" ht="12.75">
      <c r="F454" s="3"/>
      <c r="G454" s="3"/>
      <c r="H454" s="3"/>
      <c r="I454" s="3"/>
      <c r="J454" s="3"/>
    </row>
    <row r="455" spans="6:10" ht="12.75">
      <c r="F455" s="3"/>
      <c r="G455" s="3"/>
      <c r="H455" s="3"/>
      <c r="I455" s="3"/>
      <c r="J455" s="3"/>
    </row>
    <row r="456" spans="6:10" ht="12.75">
      <c r="F456" s="3"/>
      <c r="G456" s="3"/>
      <c r="H456" s="3"/>
      <c r="I456" s="3"/>
      <c r="J456" s="3"/>
    </row>
    <row r="457" spans="6:10" ht="12.75">
      <c r="F457" s="3"/>
      <c r="G457" s="3"/>
      <c r="H457" s="3"/>
      <c r="I457" s="3"/>
      <c r="J457" s="3"/>
    </row>
    <row r="458" spans="6:10" ht="12.75">
      <c r="F458" s="3"/>
      <c r="G458" s="3"/>
      <c r="H458" s="3"/>
      <c r="I458" s="3"/>
      <c r="J458" s="3"/>
    </row>
    <row r="459" spans="6:10" ht="12.75">
      <c r="F459" s="3"/>
      <c r="G459" s="3"/>
      <c r="H459" s="3"/>
      <c r="I459" s="3"/>
      <c r="J459" s="3"/>
    </row>
    <row r="460" spans="6:10" ht="12.75">
      <c r="F460" s="3"/>
      <c r="G460" s="3"/>
      <c r="H460" s="3"/>
      <c r="I460" s="3"/>
      <c r="J460" s="3"/>
    </row>
    <row r="461" spans="6:10" ht="12.75">
      <c r="F461" s="3"/>
      <c r="G461" s="3"/>
      <c r="H461" s="3"/>
      <c r="I461" s="3"/>
      <c r="J461" s="3"/>
    </row>
    <row r="462" spans="6:10" ht="12.75">
      <c r="F462" s="3"/>
      <c r="G462" s="3"/>
      <c r="H462" s="3"/>
      <c r="I462" s="3"/>
      <c r="J462" s="3"/>
    </row>
    <row r="463" spans="6:10" ht="12.75">
      <c r="F463" s="3"/>
      <c r="G463" s="3"/>
      <c r="H463" s="3"/>
      <c r="I463" s="3"/>
      <c r="J463" s="3"/>
    </row>
    <row r="464" spans="6:10" ht="12.75">
      <c r="F464" s="3"/>
      <c r="G464" s="3"/>
      <c r="H464" s="3"/>
      <c r="I464" s="3"/>
      <c r="J464" s="3"/>
    </row>
    <row r="465" spans="6:10" ht="12.75">
      <c r="F465" s="3"/>
      <c r="G465" s="3"/>
      <c r="H465" s="3"/>
      <c r="I465" s="3"/>
      <c r="J465" s="3"/>
    </row>
    <row r="466" spans="6:10" ht="12.75">
      <c r="F466" s="3"/>
      <c r="G466" s="3"/>
      <c r="H466" s="3"/>
      <c r="I466" s="3"/>
      <c r="J466" s="3"/>
    </row>
    <row r="467" spans="6:10" ht="12.75">
      <c r="F467" s="3"/>
      <c r="G467" s="3"/>
      <c r="H467" s="3"/>
      <c r="I467" s="3"/>
      <c r="J467" s="3"/>
    </row>
    <row r="468" spans="6:10" ht="12.75">
      <c r="F468" s="3"/>
      <c r="G468" s="3"/>
      <c r="H468" s="3"/>
      <c r="I468" s="3"/>
      <c r="J468" s="3"/>
    </row>
    <row r="469" spans="6:10" ht="12.75">
      <c r="F469" s="3"/>
      <c r="G469" s="3"/>
      <c r="H469" s="3"/>
      <c r="I469" s="3"/>
      <c r="J469" s="3"/>
    </row>
    <row r="470" spans="6:10" ht="12.75">
      <c r="F470" s="3"/>
      <c r="G470" s="3"/>
      <c r="H470" s="3"/>
      <c r="I470" s="3"/>
      <c r="J470" s="3"/>
    </row>
    <row r="471" spans="6:10" ht="12.75">
      <c r="F471" s="3"/>
      <c r="G471" s="3"/>
      <c r="H471" s="3"/>
      <c r="I471" s="3"/>
      <c r="J471" s="3"/>
    </row>
    <row r="472" spans="6:10" ht="12.75">
      <c r="F472" s="3"/>
      <c r="G472" s="3"/>
      <c r="H472" s="3"/>
      <c r="I472" s="3"/>
      <c r="J472" s="3"/>
    </row>
    <row r="473" spans="6:10" ht="12.75">
      <c r="F473" s="3"/>
      <c r="G473" s="3"/>
      <c r="H473" s="3"/>
      <c r="I473" s="3"/>
      <c r="J473" s="3"/>
    </row>
    <row r="474" spans="6:10" ht="12.75">
      <c r="F474" s="3"/>
      <c r="G474" s="3"/>
      <c r="H474" s="3"/>
      <c r="I474" s="3"/>
      <c r="J474" s="3"/>
    </row>
    <row r="475" spans="6:10" ht="12.75">
      <c r="F475" s="3"/>
      <c r="G475" s="3"/>
      <c r="H475" s="3"/>
      <c r="I475" s="3"/>
      <c r="J475" s="3"/>
    </row>
    <row r="476" spans="6:10" ht="12.75">
      <c r="F476" s="3"/>
      <c r="G476" s="3"/>
      <c r="H476" s="3"/>
      <c r="I476" s="3"/>
      <c r="J476" s="3"/>
    </row>
    <row r="477" spans="6:10" ht="12.75">
      <c r="F477" s="3"/>
      <c r="G477" s="3"/>
      <c r="H477" s="3"/>
      <c r="I477" s="3"/>
      <c r="J477" s="3"/>
    </row>
    <row r="478" spans="6:10" ht="12.75">
      <c r="F478" s="3"/>
      <c r="G478" s="3"/>
      <c r="H478" s="3"/>
      <c r="I478" s="3"/>
      <c r="J478" s="3"/>
    </row>
    <row r="479" spans="6:10" ht="12.75">
      <c r="F479" s="3"/>
      <c r="G479" s="3"/>
      <c r="H479" s="3"/>
      <c r="I479" s="3"/>
      <c r="J479" s="3"/>
    </row>
    <row r="480" spans="6:10" ht="12.75">
      <c r="F480" s="3"/>
      <c r="G480" s="3"/>
      <c r="H480" s="3"/>
      <c r="I480" s="3"/>
      <c r="J480" s="3"/>
    </row>
    <row r="481" spans="6:10" ht="12.75">
      <c r="F481" s="3"/>
      <c r="G481" s="3"/>
      <c r="H481" s="3"/>
      <c r="I481" s="3"/>
      <c r="J481" s="3"/>
    </row>
    <row r="482" spans="6:10" ht="12.75">
      <c r="F482" s="3"/>
      <c r="G482" s="3"/>
      <c r="H482" s="3"/>
      <c r="I482" s="3"/>
      <c r="J482" s="3"/>
    </row>
    <row r="483" spans="6:10" ht="12.75">
      <c r="F483" s="3"/>
      <c r="G483" s="3"/>
      <c r="H483" s="3"/>
      <c r="I483" s="3"/>
      <c r="J483" s="3"/>
    </row>
    <row r="484" spans="6:10" ht="12.75">
      <c r="F484" s="3"/>
      <c r="G484" s="3"/>
      <c r="H484" s="3"/>
      <c r="I484" s="3"/>
      <c r="J484" s="3"/>
    </row>
    <row r="485" spans="6:10" ht="12.75">
      <c r="F485" s="3"/>
      <c r="G485" s="3"/>
      <c r="H485" s="3"/>
      <c r="I485" s="3"/>
      <c r="J485" s="3"/>
    </row>
    <row r="486" spans="6:10" ht="12.75">
      <c r="F486" s="3"/>
      <c r="G486" s="3"/>
      <c r="H486" s="3"/>
      <c r="I486" s="3"/>
      <c r="J486" s="3"/>
    </row>
    <row r="487" spans="6:10" ht="12.75">
      <c r="F487" s="3"/>
      <c r="G487" s="3"/>
      <c r="H487" s="3"/>
      <c r="I487" s="3"/>
      <c r="J487" s="3"/>
    </row>
    <row r="488" spans="6:10" ht="12.75">
      <c r="F488" s="3"/>
      <c r="G488" s="3"/>
      <c r="H488" s="3"/>
      <c r="I488" s="3"/>
      <c r="J488" s="3"/>
    </row>
    <row r="489" spans="6:10" ht="12.75">
      <c r="F489" s="3"/>
      <c r="G489" s="3"/>
      <c r="H489" s="3"/>
      <c r="I489" s="3"/>
      <c r="J489" s="3"/>
    </row>
    <row r="490" spans="6:10" ht="12.75">
      <c r="F490" s="3"/>
      <c r="G490" s="3"/>
      <c r="H490" s="3"/>
      <c r="I490" s="3"/>
      <c r="J490" s="3"/>
    </row>
    <row r="491" spans="6:10" ht="12.75">
      <c r="F491" s="3"/>
      <c r="G491" s="3"/>
      <c r="H491" s="3"/>
      <c r="I491" s="3"/>
      <c r="J491" s="3"/>
    </row>
    <row r="492" spans="6:10" ht="12.75">
      <c r="F492" s="3"/>
      <c r="G492" s="3"/>
      <c r="H492" s="3"/>
      <c r="I492" s="3"/>
      <c r="J492" s="3"/>
    </row>
    <row r="493" spans="6:10" ht="12.75">
      <c r="F493" s="3"/>
      <c r="G493" s="3"/>
      <c r="H493" s="3"/>
      <c r="I493" s="3"/>
      <c r="J493" s="3"/>
    </row>
    <row r="494" spans="6:10" ht="12.75">
      <c r="F494" s="3"/>
      <c r="G494" s="3"/>
      <c r="H494" s="3"/>
      <c r="I494" s="3"/>
      <c r="J494" s="3"/>
    </row>
    <row r="495" spans="6:10" ht="12.75">
      <c r="F495" s="3"/>
      <c r="G495" s="3"/>
      <c r="H495" s="3"/>
      <c r="I495" s="3"/>
      <c r="J495" s="3"/>
    </row>
    <row r="496" spans="6:10" ht="12.75">
      <c r="F496" s="3"/>
      <c r="G496" s="3"/>
      <c r="H496" s="3"/>
      <c r="I496" s="3"/>
      <c r="J496" s="3"/>
    </row>
    <row r="497" spans="6:10" ht="12.75">
      <c r="F497" s="3"/>
      <c r="G497" s="3"/>
      <c r="H497" s="3"/>
      <c r="I497" s="3"/>
      <c r="J497" s="3"/>
    </row>
    <row r="498" spans="6:10" ht="12.75">
      <c r="F498" s="3"/>
      <c r="G498" s="3"/>
      <c r="H498" s="3"/>
      <c r="I498" s="3"/>
      <c r="J498" s="3"/>
    </row>
    <row r="499" spans="6:10" ht="12.75">
      <c r="F499" s="3"/>
      <c r="G499" s="3"/>
      <c r="H499" s="3"/>
      <c r="I499" s="3"/>
      <c r="J499" s="3"/>
    </row>
    <row r="500" spans="6:10" ht="12.75">
      <c r="F500" s="3"/>
      <c r="G500" s="3"/>
      <c r="H500" s="3"/>
      <c r="I500" s="3"/>
      <c r="J500" s="3"/>
    </row>
    <row r="501" spans="6:10" ht="12.75">
      <c r="F501" s="3"/>
      <c r="G501" s="3"/>
      <c r="H501" s="3"/>
      <c r="I501" s="3"/>
      <c r="J501" s="3"/>
    </row>
    <row r="502" spans="6:10" ht="12.75">
      <c r="F502" s="3"/>
      <c r="G502" s="3"/>
      <c r="H502" s="3"/>
      <c r="I502" s="3"/>
      <c r="J502" s="3"/>
    </row>
    <row r="503" spans="6:10" ht="12.75">
      <c r="F503" s="3"/>
      <c r="G503" s="3"/>
      <c r="H503" s="3"/>
      <c r="I503" s="3"/>
      <c r="J503" s="3"/>
    </row>
    <row r="504" spans="6:10" ht="12.75">
      <c r="F504" s="3"/>
      <c r="G504" s="3"/>
      <c r="H504" s="3"/>
      <c r="I504" s="3"/>
      <c r="J504" s="3"/>
    </row>
    <row r="505" spans="6:10" ht="12.75">
      <c r="F505" s="3"/>
      <c r="G505" s="3"/>
      <c r="H505" s="3"/>
      <c r="I505" s="3"/>
      <c r="J505" s="3"/>
    </row>
    <row r="506" spans="6:10" ht="12.75">
      <c r="F506" s="3"/>
      <c r="G506" s="3"/>
      <c r="H506" s="3"/>
      <c r="I506" s="3"/>
      <c r="J506" s="3"/>
    </row>
    <row r="507" spans="6:10" ht="12.75">
      <c r="F507" s="3"/>
      <c r="G507" s="3"/>
      <c r="H507" s="3"/>
      <c r="I507" s="3"/>
      <c r="J507" s="3"/>
    </row>
    <row r="508" spans="6:10" ht="12.75">
      <c r="F508" s="3"/>
      <c r="G508" s="3"/>
      <c r="H508" s="3"/>
      <c r="I508" s="3"/>
      <c r="J508" s="3"/>
    </row>
    <row r="509" spans="6:10" ht="12.75">
      <c r="F509" s="3"/>
      <c r="G509" s="3"/>
      <c r="H509" s="3"/>
      <c r="I509" s="3"/>
      <c r="J509" s="3"/>
    </row>
    <row r="510" spans="6:10" ht="12.75">
      <c r="F510" s="3"/>
      <c r="G510" s="3"/>
      <c r="H510" s="3"/>
      <c r="I510" s="3"/>
      <c r="J510" s="3"/>
    </row>
    <row r="511" spans="6:10" ht="12.75">
      <c r="F511" s="3"/>
      <c r="G511" s="3"/>
      <c r="H511" s="3"/>
      <c r="I511" s="3"/>
      <c r="J511" s="3"/>
    </row>
    <row r="512" spans="6:10" ht="12.75">
      <c r="F512" s="3"/>
      <c r="G512" s="3"/>
      <c r="H512" s="3"/>
      <c r="I512" s="3"/>
      <c r="J512" s="3"/>
    </row>
    <row r="513" spans="6:10" ht="12.75">
      <c r="F513" s="3"/>
      <c r="G513" s="3"/>
      <c r="H513" s="3"/>
      <c r="I513" s="3"/>
      <c r="J513" s="3"/>
    </row>
    <row r="514" spans="6:10" ht="12.75">
      <c r="F514" s="3"/>
      <c r="G514" s="3"/>
      <c r="H514" s="3"/>
      <c r="I514" s="3"/>
      <c r="J514" s="3"/>
    </row>
    <row r="515" spans="6:10" ht="12.75">
      <c r="F515" s="3"/>
      <c r="G515" s="3"/>
      <c r="H515" s="3"/>
      <c r="I515" s="3"/>
      <c r="J515" s="3"/>
    </row>
    <row r="516" spans="6:10" ht="12.75">
      <c r="F516" s="3"/>
      <c r="G516" s="3"/>
      <c r="H516" s="3"/>
      <c r="I516" s="3"/>
      <c r="J516" s="3"/>
    </row>
    <row r="517" spans="6:10" ht="12.75">
      <c r="F517" s="3"/>
      <c r="G517" s="3"/>
      <c r="H517" s="3"/>
      <c r="I517" s="3"/>
      <c r="J517" s="3"/>
    </row>
    <row r="518" spans="6:10" ht="12.75">
      <c r="F518" s="3"/>
      <c r="G518" s="3"/>
      <c r="H518" s="3"/>
      <c r="I518" s="3"/>
      <c r="J518" s="3"/>
    </row>
    <row r="519" spans="6:10" ht="12.75">
      <c r="F519" s="3"/>
      <c r="G519" s="3"/>
      <c r="H519" s="3"/>
      <c r="I519" s="3"/>
      <c r="J519" s="3"/>
    </row>
    <row r="520" spans="6:10" ht="12.75">
      <c r="F520" s="3"/>
      <c r="G520" s="3"/>
      <c r="H520" s="3"/>
      <c r="I520" s="3"/>
      <c r="J520" s="3"/>
    </row>
    <row r="521" spans="6:10" ht="12.75">
      <c r="F521" s="3"/>
      <c r="G521" s="3"/>
      <c r="H521" s="3"/>
      <c r="I521" s="3"/>
      <c r="J521" s="3"/>
    </row>
    <row r="522" spans="6:10" ht="12.75">
      <c r="F522" s="3"/>
      <c r="G522" s="3"/>
      <c r="H522" s="3"/>
      <c r="I522" s="3"/>
      <c r="J522" s="3"/>
    </row>
    <row r="523" spans="6:10" ht="12.75">
      <c r="F523" s="3"/>
      <c r="G523" s="3"/>
      <c r="H523" s="3"/>
      <c r="I523" s="3"/>
      <c r="J523" s="3"/>
    </row>
    <row r="524" spans="6:10" ht="12.75">
      <c r="F524" s="3"/>
      <c r="G524" s="3"/>
      <c r="H524" s="3"/>
      <c r="I524" s="3"/>
      <c r="J524" s="3"/>
    </row>
    <row r="525" spans="6:10" ht="12.75">
      <c r="F525" s="3"/>
      <c r="G525" s="3"/>
      <c r="H525" s="3"/>
      <c r="I525" s="3"/>
      <c r="J525" s="3"/>
    </row>
    <row r="526" spans="6:10" ht="12.75">
      <c r="F526" s="3"/>
      <c r="G526" s="3"/>
      <c r="H526" s="3"/>
      <c r="I526" s="3"/>
      <c r="J526" s="3"/>
    </row>
    <row r="527" spans="6:10" ht="12.75">
      <c r="F527" s="3"/>
      <c r="G527" s="3"/>
      <c r="H527" s="3"/>
      <c r="I527" s="3"/>
      <c r="J527" s="3"/>
    </row>
    <row r="528" spans="6:10" ht="12.75">
      <c r="F528" s="3"/>
      <c r="G528" s="3"/>
      <c r="H528" s="3"/>
      <c r="I528" s="3"/>
      <c r="J528" s="3"/>
    </row>
    <row r="529" spans="6:10" ht="12.75">
      <c r="F529" s="3"/>
      <c r="G529" s="3"/>
      <c r="H529" s="3"/>
      <c r="I529" s="3"/>
      <c r="J529" s="3"/>
    </row>
    <row r="530" spans="6:10" ht="12.75">
      <c r="F530" s="3"/>
      <c r="G530" s="3"/>
      <c r="H530" s="3"/>
      <c r="I530" s="3"/>
      <c r="J530" s="3"/>
    </row>
    <row r="531" spans="6:10" ht="12.75">
      <c r="F531" s="3"/>
      <c r="G531" s="3"/>
      <c r="H531" s="3"/>
      <c r="I531" s="3"/>
      <c r="J531" s="3"/>
    </row>
    <row r="532" spans="6:10" ht="12.75">
      <c r="F532" s="3"/>
      <c r="G532" s="3"/>
      <c r="H532" s="3"/>
      <c r="I532" s="3"/>
      <c r="J532" s="3"/>
    </row>
    <row r="533" spans="6:10" ht="12.75">
      <c r="F533" s="3"/>
      <c r="G533" s="3"/>
      <c r="H533" s="3"/>
      <c r="I533" s="3"/>
      <c r="J533" s="3"/>
    </row>
    <row r="534" spans="6:10" ht="12.75">
      <c r="F534" s="3"/>
      <c r="G534" s="3"/>
      <c r="H534" s="3"/>
      <c r="I534" s="3"/>
      <c r="J534" s="3"/>
    </row>
    <row r="535" spans="6:10" ht="12.75">
      <c r="F535" s="3"/>
      <c r="G535" s="3"/>
      <c r="H535" s="3"/>
      <c r="I535" s="3"/>
      <c r="J535" s="3"/>
    </row>
    <row r="536" spans="6:10" ht="12.75">
      <c r="F536" s="3"/>
      <c r="G536" s="3"/>
      <c r="H536" s="3"/>
      <c r="I536" s="3"/>
      <c r="J536" s="3"/>
    </row>
    <row r="537" spans="6:10" ht="12.75">
      <c r="F537" s="3"/>
      <c r="G537" s="3"/>
      <c r="H537" s="3"/>
      <c r="I537" s="3"/>
      <c r="J537" s="3"/>
    </row>
    <row r="538" spans="6:10" ht="12.75">
      <c r="F538" s="3"/>
      <c r="G538" s="3"/>
      <c r="H538" s="3"/>
      <c r="I538" s="3"/>
      <c r="J538" s="3"/>
    </row>
    <row r="539" spans="6:10" ht="12.75">
      <c r="F539" s="3"/>
      <c r="G539" s="3"/>
      <c r="H539" s="3"/>
      <c r="I539" s="3"/>
      <c r="J539" s="3"/>
    </row>
    <row r="540" spans="6:10" ht="12.75">
      <c r="F540" s="3"/>
      <c r="G540" s="3"/>
      <c r="H540" s="3"/>
      <c r="I540" s="3"/>
      <c r="J540" s="3"/>
    </row>
    <row r="541" spans="6:10" ht="12.75">
      <c r="F541" s="3"/>
      <c r="G541" s="3"/>
      <c r="H541" s="3"/>
      <c r="I541" s="3"/>
      <c r="J541" s="3"/>
    </row>
    <row r="542" spans="6:10" ht="12.75">
      <c r="F542" s="3"/>
      <c r="G542" s="3"/>
      <c r="H542" s="3"/>
      <c r="I542" s="3"/>
      <c r="J542" s="3"/>
    </row>
    <row r="543" spans="6:10" ht="12.75">
      <c r="F543" s="3"/>
      <c r="G543" s="3"/>
      <c r="H543" s="3"/>
      <c r="I543" s="3"/>
      <c r="J543" s="3"/>
    </row>
    <row r="544" spans="6:10" ht="12.75">
      <c r="F544" s="3"/>
      <c r="G544" s="3"/>
      <c r="H544" s="3"/>
      <c r="I544" s="3"/>
      <c r="J544" s="3"/>
    </row>
    <row r="545" spans="6:10" ht="12.75">
      <c r="F545" s="3"/>
      <c r="G545" s="3"/>
      <c r="H545" s="3"/>
      <c r="I545" s="3"/>
      <c r="J545" s="3"/>
    </row>
    <row r="546" spans="6:10" ht="12.75">
      <c r="F546" s="3"/>
      <c r="G546" s="3"/>
      <c r="H546" s="3"/>
      <c r="I546" s="3"/>
      <c r="J546" s="3"/>
    </row>
    <row r="547" spans="6:10" ht="12.75">
      <c r="F547" s="3"/>
      <c r="G547" s="3"/>
      <c r="H547" s="3"/>
      <c r="I547" s="3"/>
      <c r="J547" s="3"/>
    </row>
    <row r="548" spans="6:10" ht="12.75">
      <c r="F548" s="3"/>
      <c r="G548" s="3"/>
      <c r="H548" s="3"/>
      <c r="I548" s="3"/>
      <c r="J548" s="3"/>
    </row>
    <row r="549" spans="6:10" ht="12.75">
      <c r="F549" s="3"/>
      <c r="G549" s="3"/>
      <c r="H549" s="3"/>
      <c r="I549" s="3"/>
      <c r="J549" s="3"/>
    </row>
    <row r="550" spans="6:10" ht="12.75">
      <c r="F550" s="3"/>
      <c r="G550" s="3"/>
      <c r="H550" s="3"/>
      <c r="I550" s="3"/>
      <c r="J550" s="3"/>
    </row>
    <row r="551" spans="6:10" ht="12.75">
      <c r="F551" s="3"/>
      <c r="G551" s="3"/>
      <c r="H551" s="3"/>
      <c r="I551" s="3"/>
      <c r="J551" s="3"/>
    </row>
    <row r="552" spans="6:10" ht="12.75">
      <c r="F552" s="3"/>
      <c r="G552" s="3"/>
      <c r="H552" s="3"/>
      <c r="I552" s="3"/>
      <c r="J552" s="3"/>
    </row>
    <row r="553" spans="6:10" ht="12.75">
      <c r="F553" s="3"/>
      <c r="G553" s="3"/>
      <c r="H553" s="3"/>
      <c r="I553" s="3"/>
      <c r="J553" s="3"/>
    </row>
    <row r="554" spans="6:10" ht="12.75">
      <c r="F554" s="3"/>
      <c r="G554" s="3"/>
      <c r="H554" s="3"/>
      <c r="I554" s="3"/>
      <c r="J554" s="3"/>
    </row>
    <row r="555" spans="6:10" ht="12.75">
      <c r="F555" s="3"/>
      <c r="G555" s="3"/>
      <c r="H555" s="3"/>
      <c r="I555" s="3"/>
      <c r="J555" s="3"/>
    </row>
    <row r="556" spans="6:10" ht="12.75">
      <c r="F556" s="3"/>
      <c r="G556" s="3"/>
      <c r="H556" s="3"/>
      <c r="I556" s="3"/>
      <c r="J556" s="3"/>
    </row>
    <row r="557" spans="6:10" ht="12.75">
      <c r="F557" s="3"/>
      <c r="G557" s="3"/>
      <c r="H557" s="3"/>
      <c r="I557" s="3"/>
      <c r="J557" s="3"/>
    </row>
    <row r="558" spans="6:10" ht="12.75">
      <c r="F558" s="3"/>
      <c r="G558" s="3"/>
      <c r="H558" s="3"/>
      <c r="I558" s="3"/>
      <c r="J558" s="3"/>
    </row>
    <row r="559" spans="6:10" ht="12.75">
      <c r="F559" s="3"/>
      <c r="G559" s="3"/>
      <c r="H559" s="3"/>
      <c r="I559" s="3"/>
      <c r="J559" s="3"/>
    </row>
    <row r="560" spans="6:10" ht="12.75">
      <c r="F560" s="3"/>
      <c r="G560" s="3"/>
      <c r="H560" s="3"/>
      <c r="I560" s="3"/>
      <c r="J560" s="3"/>
    </row>
    <row r="561" spans="6:10" ht="12.75">
      <c r="F561" s="3"/>
      <c r="G561" s="3"/>
      <c r="H561" s="3"/>
      <c r="I561" s="3"/>
      <c r="J561" s="3"/>
    </row>
    <row r="562" spans="6:10" ht="12.75">
      <c r="F562" s="3"/>
      <c r="G562" s="3"/>
      <c r="H562" s="3"/>
      <c r="I562" s="3"/>
      <c r="J562" s="3"/>
    </row>
    <row r="563" spans="6:10" ht="12.75">
      <c r="F563" s="3"/>
      <c r="G563" s="3"/>
      <c r="H563" s="3"/>
      <c r="I563" s="3"/>
      <c r="J563" s="3"/>
    </row>
    <row r="564" spans="6:10" ht="12.75">
      <c r="F564" s="3"/>
      <c r="G564" s="3"/>
      <c r="H564" s="3"/>
      <c r="I564" s="3"/>
      <c r="J564" s="3"/>
    </row>
    <row r="565" spans="6:10" ht="12.75">
      <c r="F565" s="3"/>
      <c r="G565" s="3"/>
      <c r="H565" s="3"/>
      <c r="I565" s="3"/>
      <c r="J565" s="3"/>
    </row>
    <row r="566" spans="6:10" ht="12.75">
      <c r="F566" s="3"/>
      <c r="G566" s="3"/>
      <c r="H566" s="3"/>
      <c r="I566" s="3"/>
      <c r="J566" s="3"/>
    </row>
    <row r="567" spans="6:10" ht="12.75">
      <c r="F567" s="3"/>
      <c r="G567" s="3"/>
      <c r="H567" s="3"/>
      <c r="I567" s="3"/>
      <c r="J567" s="3"/>
    </row>
    <row r="568" spans="6:10" ht="12.75">
      <c r="F568" s="3"/>
      <c r="G568" s="3"/>
      <c r="H568" s="3"/>
      <c r="I568" s="3"/>
      <c r="J568" s="3"/>
    </row>
    <row r="569" spans="6:10" ht="12.75">
      <c r="F569" s="3"/>
      <c r="G569" s="3"/>
      <c r="H569" s="3"/>
      <c r="I569" s="3"/>
      <c r="J569" s="3"/>
    </row>
    <row r="570" spans="6:10" ht="12.75">
      <c r="F570" s="3"/>
      <c r="G570" s="3"/>
      <c r="H570" s="3"/>
      <c r="I570" s="3"/>
      <c r="J570" s="3"/>
    </row>
    <row r="571" spans="6:10" ht="12.75">
      <c r="F571" s="3"/>
      <c r="G571" s="3"/>
      <c r="H571" s="3"/>
      <c r="I571" s="3"/>
      <c r="J571" s="3"/>
    </row>
    <row r="572" spans="6:10" ht="12.75">
      <c r="F572" s="3"/>
      <c r="G572" s="3"/>
      <c r="H572" s="3"/>
      <c r="I572" s="3"/>
      <c r="J572" s="3"/>
    </row>
    <row r="573" spans="6:10" ht="12.75">
      <c r="F573" s="3"/>
      <c r="G573" s="3"/>
      <c r="H573" s="3"/>
      <c r="I573" s="3"/>
      <c r="J573" s="3"/>
    </row>
    <row r="574" spans="6:10" ht="12.75">
      <c r="F574" s="3"/>
      <c r="G574" s="3"/>
      <c r="H574" s="3"/>
      <c r="I574" s="3"/>
      <c r="J574" s="3"/>
    </row>
    <row r="575" spans="6:10" ht="12.75">
      <c r="F575" s="3"/>
      <c r="G575" s="3"/>
      <c r="H575" s="3"/>
      <c r="I575" s="3"/>
      <c r="J575" s="3"/>
    </row>
    <row r="576" spans="6:10" ht="12.75">
      <c r="F576" s="3"/>
      <c r="G576" s="3"/>
      <c r="H576" s="3"/>
      <c r="I576" s="3"/>
      <c r="J576" s="3"/>
    </row>
    <row r="577" spans="6:10" ht="12.75">
      <c r="F577" s="3"/>
      <c r="G577" s="3"/>
      <c r="H577" s="3"/>
      <c r="I577" s="3"/>
      <c r="J577" s="3"/>
    </row>
    <row r="578" spans="6:10" ht="12.75">
      <c r="F578" s="3"/>
      <c r="G578" s="3"/>
      <c r="H578" s="3"/>
      <c r="I578" s="3"/>
      <c r="J578" s="3"/>
    </row>
    <row r="579" spans="6:10" ht="12.75">
      <c r="F579" s="3"/>
      <c r="G579" s="3"/>
      <c r="H579" s="3"/>
      <c r="I579" s="3"/>
      <c r="J579" s="3"/>
    </row>
    <row r="580" spans="6:10" ht="12.75">
      <c r="F580" s="3"/>
      <c r="G580" s="3"/>
      <c r="H580" s="3"/>
      <c r="I580" s="3"/>
      <c r="J580" s="3"/>
    </row>
    <row r="581" spans="6:10" ht="12.75">
      <c r="F581" s="3"/>
      <c r="G581" s="3"/>
      <c r="H581" s="3"/>
      <c r="I581" s="3"/>
      <c r="J581" s="3"/>
    </row>
    <row r="582" spans="6:10" ht="12.75">
      <c r="F582" s="3"/>
      <c r="G582" s="3"/>
      <c r="H582" s="3"/>
      <c r="I582" s="3"/>
      <c r="J582" s="3"/>
    </row>
    <row r="583" spans="6:10" ht="12.75">
      <c r="F583" s="3"/>
      <c r="G583" s="3"/>
      <c r="H583" s="3"/>
      <c r="I583" s="3"/>
      <c r="J583" s="3"/>
    </row>
    <row r="584" spans="6:10" ht="12.75">
      <c r="F584" s="3"/>
      <c r="G584" s="3"/>
      <c r="H584" s="3"/>
      <c r="I584" s="3"/>
      <c r="J584" s="3"/>
    </row>
    <row r="585" spans="6:10" ht="12.75">
      <c r="F585" s="3"/>
      <c r="G585" s="3"/>
      <c r="H585" s="3"/>
      <c r="I585" s="3"/>
      <c r="J585" s="3"/>
    </row>
    <row r="586" spans="6:10" ht="12.75">
      <c r="F586" s="3"/>
      <c r="G586" s="3"/>
      <c r="H586" s="3"/>
      <c r="I586" s="3"/>
      <c r="J586" s="3"/>
    </row>
    <row r="587" spans="6:10" ht="12.75">
      <c r="F587" s="3"/>
      <c r="G587" s="3"/>
      <c r="H587" s="3"/>
      <c r="I587" s="3"/>
      <c r="J587" s="3"/>
    </row>
    <row r="588" spans="6:10" ht="12.75">
      <c r="F588" s="3"/>
      <c r="G588" s="3"/>
      <c r="H588" s="3"/>
      <c r="I588" s="3"/>
      <c r="J588" s="3"/>
    </row>
    <row r="589" spans="6:10" ht="12.75">
      <c r="F589" s="3"/>
      <c r="G589" s="3"/>
      <c r="H589" s="3"/>
      <c r="I589" s="3"/>
      <c r="J589" s="3"/>
    </row>
    <row r="590" spans="6:10" ht="12.75">
      <c r="F590" s="3"/>
      <c r="G590" s="3"/>
      <c r="H590" s="3"/>
      <c r="I590" s="3"/>
      <c r="J590" s="3"/>
    </row>
    <row r="591" spans="6:10" ht="12.75">
      <c r="F591" s="3"/>
      <c r="G591" s="3"/>
      <c r="H591" s="3"/>
      <c r="I591" s="3"/>
      <c r="J591" s="3"/>
    </row>
    <row r="592" spans="6:10" ht="12.75">
      <c r="F592" s="3"/>
      <c r="G592" s="3"/>
      <c r="H592" s="3"/>
      <c r="I592" s="3"/>
      <c r="J592" s="3"/>
    </row>
    <row r="593" spans="6:10" ht="12.75">
      <c r="F593" s="3"/>
      <c r="G593" s="3"/>
      <c r="H593" s="3"/>
      <c r="I593" s="3"/>
      <c r="J593" s="3"/>
    </row>
    <row r="594" spans="6:10" ht="12.75">
      <c r="F594" s="3"/>
      <c r="G594" s="3"/>
      <c r="H594" s="3"/>
      <c r="I594" s="3"/>
      <c r="J594" s="3"/>
    </row>
    <row r="595" spans="6:10" ht="12.75">
      <c r="F595" s="3"/>
      <c r="G595" s="3"/>
      <c r="H595" s="3"/>
      <c r="I595" s="3"/>
      <c r="J595" s="3"/>
    </row>
    <row r="596" spans="6:10" ht="12.75">
      <c r="F596" s="3"/>
      <c r="G596" s="3"/>
      <c r="H596" s="3"/>
      <c r="I596" s="3"/>
      <c r="J596" s="3"/>
    </row>
    <row r="597" spans="6:10" ht="12.75">
      <c r="F597" s="3"/>
      <c r="G597" s="3"/>
      <c r="H597" s="3"/>
      <c r="I597" s="3"/>
      <c r="J597" s="3"/>
    </row>
    <row r="598" spans="6:10" ht="12.75">
      <c r="F598" s="3"/>
      <c r="G598" s="3"/>
      <c r="H598" s="3"/>
      <c r="I598" s="3"/>
      <c r="J598" s="3"/>
    </row>
    <row r="599" spans="6:10" ht="12.75">
      <c r="F599" s="3"/>
      <c r="G599" s="3"/>
      <c r="H599" s="3"/>
      <c r="I599" s="3"/>
      <c r="J599" s="3"/>
    </row>
    <row r="600" spans="6:10" ht="12.75">
      <c r="F600" s="3"/>
      <c r="G600" s="3"/>
      <c r="H600" s="3"/>
      <c r="I600" s="3"/>
      <c r="J600" s="3"/>
    </row>
    <row r="601" spans="6:10" ht="12.75">
      <c r="F601" s="3"/>
      <c r="G601" s="3"/>
      <c r="H601" s="3"/>
      <c r="I601" s="3"/>
      <c r="J601" s="3"/>
    </row>
    <row r="602" spans="6:10" ht="12.75">
      <c r="F602" s="3"/>
      <c r="G602" s="3"/>
      <c r="H602" s="3"/>
      <c r="I602" s="3"/>
      <c r="J602" s="3"/>
    </row>
    <row r="603" spans="6:10" ht="12.75">
      <c r="F603" s="3"/>
      <c r="G603" s="3"/>
      <c r="H603" s="3"/>
      <c r="I603" s="3"/>
      <c r="J603" s="3"/>
    </row>
    <row r="604" spans="6:10" ht="12.75">
      <c r="F604" s="3"/>
      <c r="G604" s="3"/>
      <c r="H604" s="3"/>
      <c r="I604" s="3"/>
      <c r="J604" s="3"/>
    </row>
    <row r="605" spans="6:10" ht="12.75">
      <c r="F605" s="3"/>
      <c r="G605" s="3"/>
      <c r="H605" s="3"/>
      <c r="I605" s="3"/>
      <c r="J605" s="3"/>
    </row>
    <row r="606" spans="6:10" ht="12.75">
      <c r="F606" s="3"/>
      <c r="G606" s="3"/>
      <c r="H606" s="3"/>
      <c r="I606" s="3"/>
      <c r="J606" s="3"/>
    </row>
    <row r="607" spans="6:10" ht="12.75">
      <c r="F607" s="3"/>
      <c r="G607" s="3"/>
      <c r="H607" s="3"/>
      <c r="I607" s="3"/>
      <c r="J607" s="3"/>
    </row>
    <row r="608" spans="6:10" ht="12.75">
      <c r="F608" s="3"/>
      <c r="G608" s="3"/>
      <c r="H608" s="3"/>
      <c r="I608" s="3"/>
      <c r="J608" s="3"/>
    </row>
    <row r="609" spans="6:10" ht="12.75">
      <c r="F609" s="3"/>
      <c r="G609" s="3"/>
      <c r="H609" s="3"/>
      <c r="I609" s="3"/>
      <c r="J609" s="3"/>
    </row>
    <row r="610" spans="6:10" ht="12.75">
      <c r="F610" s="3"/>
      <c r="G610" s="3"/>
      <c r="H610" s="3"/>
      <c r="I610" s="3"/>
      <c r="J610" s="3"/>
    </row>
    <row r="611" spans="6:10" ht="12.75">
      <c r="F611" s="3"/>
      <c r="G611" s="3"/>
      <c r="H611" s="3"/>
      <c r="I611" s="3"/>
      <c r="J611" s="3"/>
    </row>
    <row r="612" spans="6:10" ht="12.75">
      <c r="F612" s="3"/>
      <c r="G612" s="3"/>
      <c r="H612" s="3"/>
      <c r="I612" s="3"/>
      <c r="J612" s="3"/>
    </row>
    <row r="613" spans="6:10" ht="12.75">
      <c r="F613" s="3"/>
      <c r="G613" s="3"/>
      <c r="H613" s="3"/>
      <c r="I613" s="3"/>
      <c r="J613" s="3"/>
    </row>
    <row r="614" spans="6:10" ht="12.75">
      <c r="F614" s="3"/>
      <c r="G614" s="3"/>
      <c r="H614" s="3"/>
      <c r="I614" s="3"/>
      <c r="J614" s="3"/>
    </row>
    <row r="615" spans="6:10" ht="12.75">
      <c r="F615" s="3"/>
      <c r="G615" s="3"/>
      <c r="H615" s="3"/>
      <c r="I615" s="3"/>
      <c r="J615" s="3"/>
    </row>
    <row r="616" spans="6:10" ht="12.75">
      <c r="F616" s="3"/>
      <c r="G616" s="3"/>
      <c r="H616" s="3"/>
      <c r="I616" s="3"/>
      <c r="J616" s="3"/>
    </row>
    <row r="617" spans="6:10" ht="12.75">
      <c r="F617" s="3"/>
      <c r="G617" s="3"/>
      <c r="H617" s="3"/>
      <c r="I617" s="3"/>
      <c r="J617" s="3"/>
    </row>
    <row r="618" spans="6:10" ht="12.75">
      <c r="F618" s="3"/>
      <c r="G618" s="3"/>
      <c r="H618" s="3"/>
      <c r="I618" s="3"/>
      <c r="J618" s="3"/>
    </row>
    <row r="619" spans="6:10" ht="12.75">
      <c r="F619" s="3"/>
      <c r="G619" s="3"/>
      <c r="H619" s="3"/>
      <c r="I619" s="3"/>
      <c r="J619" s="3"/>
    </row>
    <row r="620" spans="6:10" ht="12.75">
      <c r="F620" s="3"/>
      <c r="G620" s="3"/>
      <c r="H620" s="3"/>
      <c r="I620" s="3"/>
      <c r="J620" s="3"/>
    </row>
    <row r="621" spans="6:10" ht="12.75">
      <c r="F621" s="3"/>
      <c r="G621" s="3"/>
      <c r="H621" s="3"/>
      <c r="I621" s="3"/>
      <c r="J621" s="3"/>
    </row>
    <row r="622" spans="6:10" ht="12.75">
      <c r="F622" s="3"/>
      <c r="G622" s="3"/>
      <c r="H622" s="3"/>
      <c r="I622" s="3"/>
      <c r="J622" s="3"/>
    </row>
    <row r="623" spans="6:10" ht="12.75">
      <c r="F623" s="3"/>
      <c r="G623" s="3"/>
      <c r="H623" s="3"/>
      <c r="I623" s="3"/>
      <c r="J623" s="3"/>
    </row>
    <row r="624" spans="6:10" ht="12.75">
      <c r="F624" s="3"/>
      <c r="G624" s="3"/>
      <c r="H624" s="3"/>
      <c r="I624" s="3"/>
      <c r="J624" s="3"/>
    </row>
    <row r="625" spans="6:10" ht="12.75">
      <c r="F625" s="3"/>
      <c r="G625" s="3"/>
      <c r="H625" s="3"/>
      <c r="I625" s="3"/>
      <c r="J625" s="3"/>
    </row>
    <row r="626" spans="6:10" ht="12.75">
      <c r="F626" s="3"/>
      <c r="G626" s="3"/>
      <c r="H626" s="3"/>
      <c r="I626" s="3"/>
      <c r="J626" s="3"/>
    </row>
    <row r="627" spans="6:10" ht="12.75">
      <c r="F627" s="3"/>
      <c r="G627" s="3"/>
      <c r="H627" s="3"/>
      <c r="I627" s="3"/>
      <c r="J627" s="3"/>
    </row>
    <row r="628" spans="6:10" ht="12.75">
      <c r="F628" s="3"/>
      <c r="G628" s="3"/>
      <c r="H628" s="3"/>
      <c r="I628" s="3"/>
      <c r="J628" s="3"/>
    </row>
    <row r="629" spans="6:10" ht="12.75">
      <c r="F629" s="3"/>
      <c r="G629" s="3"/>
      <c r="H629" s="3"/>
      <c r="I629" s="3"/>
      <c r="J629" s="3"/>
    </row>
    <row r="630" spans="6:10" ht="12.75">
      <c r="F630" s="3"/>
      <c r="G630" s="3"/>
      <c r="H630" s="3"/>
      <c r="I630" s="3"/>
      <c r="J630" s="3"/>
    </row>
    <row r="631" spans="6:10" ht="12.75">
      <c r="F631" s="3"/>
      <c r="G631" s="3"/>
      <c r="H631" s="3"/>
      <c r="I631" s="3"/>
      <c r="J631" s="3"/>
    </row>
    <row r="632" spans="6:10" ht="12.75">
      <c r="F632" s="3"/>
      <c r="G632" s="3"/>
      <c r="H632" s="3"/>
      <c r="I632" s="3"/>
      <c r="J632" s="3"/>
    </row>
    <row r="633" spans="6:10" ht="12.75">
      <c r="F633" s="3"/>
      <c r="G633" s="3"/>
      <c r="H633" s="3"/>
      <c r="I633" s="3"/>
      <c r="J633" s="3"/>
    </row>
    <row r="634" spans="6:10" ht="12.75">
      <c r="F634" s="3"/>
      <c r="G634" s="3"/>
      <c r="H634" s="3"/>
      <c r="I634" s="3"/>
      <c r="J634" s="3"/>
    </row>
    <row r="635" spans="6:10" ht="12.75">
      <c r="F635" s="3"/>
      <c r="G635" s="3"/>
      <c r="H635" s="3"/>
      <c r="I635" s="3"/>
      <c r="J635" s="3"/>
    </row>
    <row r="636" spans="6:10" ht="12.75">
      <c r="F636" s="3"/>
      <c r="G636" s="3"/>
      <c r="H636" s="3"/>
      <c r="I636" s="3"/>
      <c r="J636" s="3"/>
    </row>
    <row r="637" spans="6:10" ht="12.75">
      <c r="F637" s="3"/>
      <c r="G637" s="3"/>
      <c r="H637" s="3"/>
      <c r="I637" s="3"/>
      <c r="J637" s="3"/>
    </row>
    <row r="638" spans="6:10" ht="12.75">
      <c r="F638" s="3"/>
      <c r="G638" s="3"/>
      <c r="H638" s="3"/>
      <c r="I638" s="3"/>
      <c r="J638" s="3"/>
    </row>
    <row r="639" spans="6:10" ht="12.75">
      <c r="F639" s="3"/>
      <c r="G639" s="3"/>
      <c r="H639" s="3"/>
      <c r="I639" s="3"/>
      <c r="J639" s="3"/>
    </row>
    <row r="640" spans="6:10" ht="12.75">
      <c r="F640" s="3"/>
      <c r="G640" s="3"/>
      <c r="H640" s="3"/>
      <c r="I640" s="3"/>
      <c r="J640" s="3"/>
    </row>
    <row r="641" spans="6:10" ht="12.75">
      <c r="F641" s="3"/>
      <c r="G641" s="3"/>
      <c r="H641" s="3"/>
      <c r="I641" s="3"/>
      <c r="J641" s="3"/>
    </row>
    <row r="642" spans="6:10" ht="12.75">
      <c r="F642" s="3"/>
      <c r="G642" s="3"/>
      <c r="H642" s="3"/>
      <c r="I642" s="3"/>
      <c r="J642" s="3"/>
    </row>
    <row r="643" spans="6:10" ht="12.75">
      <c r="F643" s="3"/>
      <c r="G643" s="3"/>
      <c r="H643" s="3"/>
      <c r="I643" s="3"/>
      <c r="J643" s="3"/>
    </row>
    <row r="644" spans="6:10" ht="12.75">
      <c r="F644" s="3"/>
      <c r="G644" s="3"/>
      <c r="H644" s="3"/>
      <c r="I644" s="3"/>
      <c r="J644" s="3"/>
    </row>
    <row r="645" spans="6:10" ht="12.75">
      <c r="F645" s="3"/>
      <c r="G645" s="3"/>
      <c r="H645" s="3"/>
      <c r="I645" s="3"/>
      <c r="J645" s="3"/>
    </row>
    <row r="646" spans="6:10" ht="12.75">
      <c r="F646" s="3"/>
      <c r="G646" s="3"/>
      <c r="H646" s="3"/>
      <c r="I646" s="3"/>
      <c r="J646" s="3"/>
    </row>
    <row r="647" spans="6:10" ht="12.75">
      <c r="F647" s="3"/>
      <c r="G647" s="3"/>
      <c r="H647" s="3"/>
      <c r="I647" s="3"/>
      <c r="J647" s="3"/>
    </row>
    <row r="648" spans="6:10" ht="12.75">
      <c r="F648" s="3"/>
      <c r="G648" s="3"/>
      <c r="H648" s="3"/>
      <c r="I648" s="3"/>
      <c r="J648" s="3"/>
    </row>
    <row r="649" spans="6:10" ht="12.75">
      <c r="F649" s="3"/>
      <c r="G649" s="3"/>
      <c r="H649" s="3"/>
      <c r="I649" s="3"/>
      <c r="J649" s="3"/>
    </row>
    <row r="650" spans="6:10" ht="12.75">
      <c r="F650" s="3"/>
      <c r="G650" s="3"/>
      <c r="H650" s="3"/>
      <c r="I650" s="3"/>
      <c r="J650" s="3"/>
    </row>
    <row r="651" spans="6:10" ht="12.75">
      <c r="F651" s="3"/>
      <c r="G651" s="3"/>
      <c r="H651" s="3"/>
      <c r="I651" s="3"/>
      <c r="J651" s="3"/>
    </row>
    <row r="652" spans="6:10" ht="12.75">
      <c r="F652" s="3"/>
      <c r="G652" s="3"/>
      <c r="H652" s="3"/>
      <c r="I652" s="3"/>
      <c r="J652" s="3"/>
    </row>
    <row r="653" spans="6:10" ht="12.75">
      <c r="F653" s="3"/>
      <c r="G653" s="3"/>
      <c r="H653" s="3"/>
      <c r="I653" s="3"/>
      <c r="J653" s="3"/>
    </row>
    <row r="654" spans="6:10" ht="12.75">
      <c r="F654" s="3"/>
      <c r="G654" s="3"/>
      <c r="H654" s="3"/>
      <c r="I654" s="3"/>
      <c r="J654" s="3"/>
    </row>
    <row r="655" spans="6:10" ht="12.75">
      <c r="F655" s="3"/>
      <c r="G655" s="3"/>
      <c r="H655" s="3"/>
      <c r="I655" s="3"/>
      <c r="J655" s="3"/>
    </row>
    <row r="656" spans="6:10" ht="12.75">
      <c r="F656" s="3"/>
      <c r="G656" s="3"/>
      <c r="H656" s="3"/>
      <c r="I656" s="3"/>
      <c r="J656" s="3"/>
    </row>
    <row r="657" spans="6:10" ht="12.75">
      <c r="F657" s="3"/>
      <c r="G657" s="3"/>
      <c r="H657" s="3"/>
      <c r="I657" s="3"/>
      <c r="J657" s="3"/>
    </row>
    <row r="658" spans="6:10" ht="12.75">
      <c r="F658" s="3"/>
      <c r="G658" s="3"/>
      <c r="H658" s="3"/>
      <c r="I658" s="3"/>
      <c r="J658" s="3"/>
    </row>
    <row r="659" spans="6:10" ht="12.75">
      <c r="F659" s="3"/>
      <c r="G659" s="3"/>
      <c r="H659" s="3"/>
      <c r="I659" s="3"/>
      <c r="J659" s="3"/>
    </row>
    <row r="660" spans="6:10" ht="12.75">
      <c r="F660" s="3"/>
      <c r="G660" s="3"/>
      <c r="H660" s="3"/>
      <c r="I660" s="3"/>
      <c r="J660" s="3"/>
    </row>
    <row r="661" spans="6:10" ht="12.75">
      <c r="F661" s="3"/>
      <c r="G661" s="3"/>
      <c r="H661" s="3"/>
      <c r="I661" s="3"/>
      <c r="J661" s="3"/>
    </row>
    <row r="662" spans="6:10" ht="12.75">
      <c r="F662" s="3"/>
      <c r="G662" s="3"/>
      <c r="H662" s="3"/>
      <c r="I662" s="3"/>
      <c r="J662" s="3"/>
    </row>
    <row r="663" spans="6:10" ht="12.75">
      <c r="F663" s="3"/>
      <c r="G663" s="3"/>
      <c r="H663" s="3"/>
      <c r="I663" s="3"/>
      <c r="J663" s="3"/>
    </row>
    <row r="664" spans="6:10" ht="12.75">
      <c r="F664" s="3"/>
      <c r="G664" s="3"/>
      <c r="H664" s="3"/>
      <c r="I664" s="3"/>
      <c r="J664" s="3"/>
    </row>
    <row r="665" spans="6:10" ht="12.75">
      <c r="F665" s="3"/>
      <c r="G665" s="3"/>
      <c r="H665" s="3"/>
      <c r="I665" s="3"/>
      <c r="J665" s="3"/>
    </row>
    <row r="666" spans="6:10" ht="12.75">
      <c r="F666" s="3"/>
      <c r="G666" s="3"/>
      <c r="H666" s="3"/>
      <c r="I666" s="3"/>
      <c r="J666" s="3"/>
    </row>
    <row r="667" spans="6:10" ht="12.75">
      <c r="F667" s="3"/>
      <c r="G667" s="3"/>
      <c r="H667" s="3"/>
      <c r="I667" s="3"/>
      <c r="J667" s="3"/>
    </row>
    <row r="668" spans="6:10" ht="12.75">
      <c r="F668" s="3"/>
      <c r="G668" s="3"/>
      <c r="H668" s="3"/>
      <c r="I668" s="3"/>
      <c r="J668" s="3"/>
    </row>
    <row r="669" spans="6:10" ht="12.75">
      <c r="F669" s="3"/>
      <c r="G669" s="3"/>
      <c r="H669" s="3"/>
      <c r="I669" s="3"/>
      <c r="J669" s="3"/>
    </row>
    <row r="670" spans="6:10" ht="12.75">
      <c r="F670" s="3"/>
      <c r="G670" s="3"/>
      <c r="H670" s="3"/>
      <c r="I670" s="3"/>
      <c r="J670" s="3"/>
    </row>
    <row r="671" spans="6:10" ht="12.75">
      <c r="F671" s="3"/>
      <c r="G671" s="3"/>
      <c r="H671" s="3"/>
      <c r="I671" s="3"/>
      <c r="J671" s="3"/>
    </row>
    <row r="672" spans="6:10" ht="12.75">
      <c r="F672" s="3"/>
      <c r="G672" s="3"/>
      <c r="H672" s="3"/>
      <c r="I672" s="3"/>
      <c r="J672" s="3"/>
    </row>
    <row r="673" spans="6:10" ht="12.75">
      <c r="F673" s="3"/>
      <c r="G673" s="3"/>
      <c r="H673" s="3"/>
      <c r="I673" s="3"/>
      <c r="J673" s="3"/>
    </row>
    <row r="674" spans="6:10" ht="12.75">
      <c r="F674" s="3"/>
      <c r="G674" s="3"/>
      <c r="H674" s="3"/>
      <c r="I674" s="3"/>
      <c r="J674" s="3"/>
    </row>
    <row r="675" spans="6:10" ht="12.75">
      <c r="F675" s="3"/>
      <c r="G675" s="3"/>
      <c r="H675" s="3"/>
      <c r="I675" s="3"/>
      <c r="J675" s="3"/>
    </row>
    <row r="676" spans="6:10" ht="12.75">
      <c r="F676" s="3"/>
      <c r="G676" s="3"/>
      <c r="H676" s="3"/>
      <c r="I676" s="3"/>
      <c r="J676" s="3"/>
    </row>
    <row r="677" spans="6:10" ht="12.75">
      <c r="F677" s="3"/>
      <c r="G677" s="3"/>
      <c r="H677" s="3"/>
      <c r="I677" s="3"/>
      <c r="J677" s="3"/>
    </row>
    <row r="678" spans="6:10" ht="12.75">
      <c r="F678" s="3"/>
      <c r="G678" s="3"/>
      <c r="H678" s="3"/>
      <c r="I678" s="3"/>
      <c r="J678" s="3"/>
    </row>
    <row r="679" spans="6:10" ht="12.75">
      <c r="F679" s="3"/>
      <c r="G679" s="3"/>
      <c r="H679" s="3"/>
      <c r="I679" s="3"/>
      <c r="J679" s="3"/>
    </row>
    <row r="680" spans="6:10" ht="12.75">
      <c r="F680" s="3"/>
      <c r="G680" s="3"/>
      <c r="H680" s="3"/>
      <c r="I680" s="3"/>
      <c r="J680" s="3"/>
    </row>
    <row r="681" spans="6:10" ht="12.75">
      <c r="F681" s="3"/>
      <c r="G681" s="3"/>
      <c r="H681" s="3"/>
      <c r="I681" s="3"/>
      <c r="J681" s="3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S681"/>
  <sheetViews>
    <sheetView showGridLines="0" zoomScale="70" zoomScaleNormal="70" zoomScalePageLayoutView="0" workbookViewId="0" topLeftCell="A1">
      <selection activeCell="O5" sqref="O5:O21"/>
    </sheetView>
  </sheetViews>
  <sheetFormatPr defaultColWidth="9.140625" defaultRowHeight="12.75"/>
  <cols>
    <col min="1" max="1" width="3.421875" style="0" customWidth="1"/>
    <col min="2" max="2" width="3.28125" style="0" customWidth="1"/>
    <col min="3" max="3" width="1.1484375" style="0" customWidth="1"/>
    <col min="4" max="4" width="30.57421875" style="0" customWidth="1"/>
    <col min="5" max="5" width="5.28125" style="0" customWidth="1"/>
    <col min="6" max="6" width="12.7109375" style="0" customWidth="1"/>
    <col min="7" max="7" width="4.28125" style="0" customWidth="1"/>
    <col min="8" max="8" width="11.8515625" style="0" customWidth="1"/>
    <col min="9" max="9" width="3.7109375" style="0" customWidth="1"/>
    <col min="10" max="10" width="11.57421875" style="0" customWidth="1"/>
    <col min="11" max="11" width="2.28125" style="0" customWidth="1"/>
    <col min="12" max="12" width="11.140625" style="0" customWidth="1"/>
    <col min="13" max="13" width="5.00390625" style="0" customWidth="1"/>
    <col min="14" max="14" width="2.28125" style="0" customWidth="1"/>
    <col min="16" max="16" width="15.8515625" style="0" customWidth="1"/>
    <col min="19" max="19" width="2.8515625" style="0" customWidth="1"/>
  </cols>
  <sheetData>
    <row r="1" ht="12.75" thickBot="1"/>
    <row r="2" spans="2:19" ht="19.5">
      <c r="B2" s="53" t="s">
        <v>218</v>
      </c>
      <c r="C2" s="37"/>
      <c r="D2" s="37"/>
      <c r="E2" s="37"/>
      <c r="F2" s="37"/>
      <c r="G2" s="37"/>
      <c r="H2" s="37"/>
      <c r="I2" s="37"/>
      <c r="J2" s="37"/>
      <c r="K2" s="37"/>
      <c r="L2" s="38"/>
      <c r="N2" s="53" t="e">
        <v>#VALUE!</v>
      </c>
      <c r="O2" s="37"/>
      <c r="P2" s="37"/>
      <c r="Q2" s="37"/>
      <c r="R2" s="37"/>
      <c r="S2" s="38"/>
    </row>
    <row r="3" spans="2:19" ht="13.5">
      <c r="B3" s="54" t="s">
        <v>219</v>
      </c>
      <c r="C3" s="13"/>
      <c r="D3" s="13"/>
      <c r="E3" s="13"/>
      <c r="F3" s="13"/>
      <c r="G3" s="13"/>
      <c r="H3" s="13"/>
      <c r="I3" s="13"/>
      <c r="J3" s="13"/>
      <c r="K3" s="13"/>
      <c r="L3" s="40"/>
      <c r="N3" s="54"/>
      <c r="O3" s="13"/>
      <c r="P3" s="13"/>
      <c r="Q3" s="13"/>
      <c r="R3" s="13"/>
      <c r="S3" s="40"/>
    </row>
    <row r="4" spans="2:19" ht="19.5">
      <c r="B4" s="39"/>
      <c r="C4" s="13"/>
      <c r="D4" s="41"/>
      <c r="E4" s="13"/>
      <c r="F4" s="13"/>
      <c r="G4" s="13"/>
      <c r="H4" s="13"/>
      <c r="I4" s="13"/>
      <c r="J4" s="13"/>
      <c r="K4" s="13"/>
      <c r="L4" s="40"/>
      <c r="N4" s="39"/>
      <c r="O4" s="13"/>
      <c r="P4" s="13"/>
      <c r="Q4" s="13"/>
      <c r="R4" s="13"/>
      <c r="S4" s="40"/>
    </row>
    <row r="5" spans="2:19" ht="15">
      <c r="B5" s="39"/>
      <c r="C5" s="13"/>
      <c r="D5" s="42" t="s">
        <v>148</v>
      </c>
      <c r="E5" s="11"/>
      <c r="F5" s="29" t="s">
        <v>233</v>
      </c>
      <c r="G5" s="13"/>
      <c r="H5" s="29" t="s">
        <v>234</v>
      </c>
      <c r="I5" s="13"/>
      <c r="J5" s="29" t="s">
        <v>235</v>
      </c>
      <c r="K5" s="13"/>
      <c r="L5" s="43" t="s">
        <v>236</v>
      </c>
      <c r="N5" s="39"/>
      <c r="O5" s="42" t="s">
        <v>186</v>
      </c>
      <c r="P5" s="13"/>
      <c r="Q5" s="11"/>
      <c r="R5" s="55" t="str">
        <f>+H5</f>
        <v>Year 2</v>
      </c>
      <c r="S5" s="40"/>
    </row>
    <row r="6" spans="2:19" ht="12.75">
      <c r="B6" s="39"/>
      <c r="C6" s="13"/>
      <c r="D6" s="13"/>
      <c r="E6" s="13"/>
      <c r="F6" s="13"/>
      <c r="G6" s="13"/>
      <c r="H6" s="13"/>
      <c r="I6" s="13"/>
      <c r="J6" s="13"/>
      <c r="K6" s="13"/>
      <c r="L6" s="44"/>
      <c r="N6" s="39"/>
      <c r="O6" s="13"/>
      <c r="P6" s="13"/>
      <c r="Q6" s="6"/>
      <c r="R6" s="6"/>
      <c r="S6" s="40"/>
    </row>
    <row r="7" spans="2:19" ht="12.75">
      <c r="B7" s="39">
        <v>7</v>
      </c>
      <c r="C7" s="13"/>
      <c r="D7" s="11" t="s">
        <v>15</v>
      </c>
      <c r="E7" s="13"/>
      <c r="F7" s="13"/>
      <c r="G7" s="13"/>
      <c r="H7" s="13"/>
      <c r="I7" s="13"/>
      <c r="J7" s="13"/>
      <c r="K7" s="13"/>
      <c r="L7" s="44"/>
      <c r="N7" s="39"/>
      <c r="O7" s="76" t="s">
        <v>10</v>
      </c>
      <c r="P7" s="76"/>
      <c r="Q7" s="77"/>
      <c r="R7" s="77">
        <f>+J44</f>
        <v>148800</v>
      </c>
      <c r="S7" s="40"/>
    </row>
    <row r="8" spans="2:19" ht="12.75">
      <c r="B8" s="39">
        <v>8</v>
      </c>
      <c r="C8" s="13"/>
      <c r="D8" s="13" t="s">
        <v>151</v>
      </c>
      <c r="E8" s="15"/>
      <c r="F8" s="15">
        <v>45000</v>
      </c>
      <c r="G8" s="6"/>
      <c r="H8" s="6">
        <f>+H47-H9-H10-H11-H20-H22</f>
        <v>65800</v>
      </c>
      <c r="I8" s="13"/>
      <c r="J8" s="6">
        <f>+H8-F8</f>
        <v>20800</v>
      </c>
      <c r="K8" s="13"/>
      <c r="L8" s="45">
        <f>+H8/F8-1</f>
        <v>0.4622222222222223</v>
      </c>
      <c r="N8" s="39"/>
      <c r="O8" s="76" t="s">
        <v>187</v>
      </c>
      <c r="P8" s="76"/>
      <c r="Q8" s="77"/>
      <c r="R8" s="77">
        <f>-J19</f>
        <v>65000</v>
      </c>
      <c r="S8" s="40"/>
    </row>
    <row r="9" spans="2:19" ht="12.75">
      <c r="B9" s="39">
        <v>9</v>
      </c>
      <c r="C9" s="13"/>
      <c r="D9" s="13" t="s">
        <v>153</v>
      </c>
      <c r="E9" s="15"/>
      <c r="F9" s="15">
        <v>45000</v>
      </c>
      <c r="G9" s="6"/>
      <c r="H9" s="15">
        <v>60000</v>
      </c>
      <c r="I9" s="13"/>
      <c r="J9" s="71">
        <f>+H9-F9</f>
        <v>15000</v>
      </c>
      <c r="K9" s="13"/>
      <c r="L9" s="45">
        <f>+H9/F9-1</f>
        <v>0.33333333333333326</v>
      </c>
      <c r="N9" s="39"/>
      <c r="O9" s="76" t="s">
        <v>238</v>
      </c>
      <c r="P9" s="76"/>
      <c r="Q9" s="77"/>
      <c r="R9" s="78">
        <f>+H37-F37</f>
        <v>5000</v>
      </c>
      <c r="S9" s="40"/>
    </row>
    <row r="10" spans="2:19" ht="12.75">
      <c r="B10" s="39">
        <v>10</v>
      </c>
      <c r="C10" s="13"/>
      <c r="D10" s="13" t="s">
        <v>155</v>
      </c>
      <c r="E10" s="15"/>
      <c r="F10" s="15">
        <v>35000</v>
      </c>
      <c r="G10" s="6"/>
      <c r="H10" s="15">
        <v>40000</v>
      </c>
      <c r="I10" s="13"/>
      <c r="J10" s="71">
        <f>+H10-F10</f>
        <v>5000</v>
      </c>
      <c r="K10" s="13"/>
      <c r="L10" s="45">
        <f>+H10/F10-1</f>
        <v>0.1428571428571428</v>
      </c>
      <c r="N10" s="39"/>
      <c r="O10" s="76" t="s">
        <v>108</v>
      </c>
      <c r="P10" s="76"/>
      <c r="Q10" s="77"/>
      <c r="R10" s="79">
        <f>SUM(R7:R9)</f>
        <v>218800</v>
      </c>
      <c r="S10" s="40"/>
    </row>
    <row r="11" spans="2:19" ht="12.75">
      <c r="B11" s="39">
        <v>11</v>
      </c>
      <c r="C11" s="13"/>
      <c r="D11" s="13" t="s">
        <v>157</v>
      </c>
      <c r="E11" s="15"/>
      <c r="F11" s="10">
        <v>10000</v>
      </c>
      <c r="G11" s="6"/>
      <c r="H11" s="10">
        <v>9000</v>
      </c>
      <c r="I11" s="13"/>
      <c r="J11" s="72">
        <f>+H11-F11</f>
        <v>-1000</v>
      </c>
      <c r="K11" s="13"/>
      <c r="L11" s="46">
        <f>+H11/F11-1</f>
        <v>-0.09999999999999998</v>
      </c>
      <c r="N11" s="39"/>
      <c r="O11" s="13"/>
      <c r="P11" s="13"/>
      <c r="Q11" s="13"/>
      <c r="R11" s="13"/>
      <c r="S11" s="40"/>
    </row>
    <row r="12" spans="2:19" ht="12.75">
      <c r="B12" s="39">
        <v>12</v>
      </c>
      <c r="C12" s="13"/>
      <c r="D12" s="13" t="s">
        <v>21</v>
      </c>
      <c r="E12" s="6"/>
      <c r="F12" s="6">
        <f>SUM(F8:F11)</f>
        <v>135000</v>
      </c>
      <c r="G12" s="6"/>
      <c r="H12" s="6">
        <f>SUM(H8:H11)</f>
        <v>174800</v>
      </c>
      <c r="I12" s="13"/>
      <c r="J12" s="6">
        <f>SUM(J8:J11)</f>
        <v>39800</v>
      </c>
      <c r="K12" s="13"/>
      <c r="L12" s="45">
        <f>+H12/F12-1</f>
        <v>0.29481481481481486</v>
      </c>
      <c r="N12" s="39"/>
      <c r="O12" s="80" t="s">
        <v>189</v>
      </c>
      <c r="P12" s="13"/>
      <c r="Q12" s="6"/>
      <c r="R12" s="6"/>
      <c r="S12" s="40"/>
    </row>
    <row r="13" spans="2:19" ht="12.75">
      <c r="B13" s="39"/>
      <c r="C13" s="13"/>
      <c r="D13" s="13"/>
      <c r="E13" s="6"/>
      <c r="F13" s="6"/>
      <c r="G13" s="6"/>
      <c r="H13" s="6"/>
      <c r="I13" s="13"/>
      <c r="J13" s="6"/>
      <c r="K13" s="13"/>
      <c r="L13" s="44"/>
      <c r="N13" s="39"/>
      <c r="O13" s="13" t="s">
        <v>190</v>
      </c>
      <c r="P13" s="13"/>
      <c r="Q13" s="6"/>
      <c r="R13" s="6">
        <f>-J9</f>
        <v>-15000</v>
      </c>
      <c r="S13" s="40"/>
    </row>
    <row r="14" spans="2:19" ht="12.75">
      <c r="B14" s="39">
        <v>14</v>
      </c>
      <c r="C14" s="13"/>
      <c r="D14" s="11" t="s">
        <v>159</v>
      </c>
      <c r="E14" s="6"/>
      <c r="F14" s="6"/>
      <c r="G14" s="6"/>
      <c r="H14" s="6"/>
      <c r="I14" s="13"/>
      <c r="J14" s="6"/>
      <c r="K14" s="13"/>
      <c r="L14" s="44"/>
      <c r="N14" s="39"/>
      <c r="O14" s="13" t="s">
        <v>191</v>
      </c>
      <c r="P14" s="13"/>
      <c r="Q14" s="6"/>
      <c r="R14" s="6">
        <f>-J10</f>
        <v>-5000</v>
      </c>
      <c r="S14" s="40"/>
    </row>
    <row r="15" spans="2:19" ht="12.75">
      <c r="B15" s="39">
        <v>15</v>
      </c>
      <c r="C15" s="13"/>
      <c r="D15" s="13" t="s">
        <v>160</v>
      </c>
      <c r="E15" s="15"/>
      <c r="F15" s="15">
        <v>2500000</v>
      </c>
      <c r="G15" s="6"/>
      <c r="H15" s="6">
        <f>+F15</f>
        <v>2500000</v>
      </c>
      <c r="I15" s="13"/>
      <c r="J15" s="6">
        <f>+H15-F15</f>
        <v>0</v>
      </c>
      <c r="K15" s="13"/>
      <c r="L15" s="45">
        <f aca="true" t="shared" si="0" ref="L15:L20">+H15/F15-1</f>
        <v>0</v>
      </c>
      <c r="N15" s="39"/>
      <c r="O15" s="13" t="s">
        <v>192</v>
      </c>
      <c r="P15" s="13"/>
      <c r="Q15" s="6"/>
      <c r="R15" s="6">
        <f>-J11</f>
        <v>1000</v>
      </c>
      <c r="S15" s="40"/>
    </row>
    <row r="16" spans="2:19" ht="12.75">
      <c r="B16" s="39">
        <v>16</v>
      </c>
      <c r="C16" s="13"/>
      <c r="D16" s="13" t="s">
        <v>161</v>
      </c>
      <c r="E16" s="15"/>
      <c r="F16" s="15">
        <v>450000</v>
      </c>
      <c r="G16" s="6"/>
      <c r="H16" s="15">
        <v>550000</v>
      </c>
      <c r="I16" s="13"/>
      <c r="J16" s="6">
        <f>+H16-F16</f>
        <v>100000</v>
      </c>
      <c r="K16" s="13"/>
      <c r="L16" s="45">
        <f t="shared" si="0"/>
        <v>0.22222222222222232</v>
      </c>
      <c r="N16" s="39"/>
      <c r="O16" s="13" t="s">
        <v>193</v>
      </c>
      <c r="P16" s="13"/>
      <c r="Q16" s="6"/>
      <c r="R16" s="6">
        <f>+J29</f>
        <v>5000</v>
      </c>
      <c r="S16" s="40"/>
    </row>
    <row r="17" spans="2:19" ht="12.75">
      <c r="B17" s="39">
        <v>17</v>
      </c>
      <c r="C17" s="13"/>
      <c r="D17" s="13" t="s">
        <v>162</v>
      </c>
      <c r="E17" s="15"/>
      <c r="F17" s="10">
        <v>50000</v>
      </c>
      <c r="G17" s="6"/>
      <c r="H17" s="10">
        <v>75000</v>
      </c>
      <c r="I17" s="13"/>
      <c r="J17" s="4">
        <f>+H17-F17</f>
        <v>25000</v>
      </c>
      <c r="K17" s="13"/>
      <c r="L17" s="46">
        <f t="shared" si="0"/>
        <v>0.5</v>
      </c>
      <c r="N17" s="39"/>
      <c r="O17" s="13" t="s">
        <v>194</v>
      </c>
      <c r="P17" s="13"/>
      <c r="Q17" s="6"/>
      <c r="R17" s="6">
        <f>+J30</f>
        <v>-2000</v>
      </c>
      <c r="S17" s="40"/>
    </row>
    <row r="18" spans="2:19" ht="12.75">
      <c r="B18" s="39">
        <v>18</v>
      </c>
      <c r="C18" s="13"/>
      <c r="D18" s="13" t="s">
        <v>164</v>
      </c>
      <c r="E18" s="6"/>
      <c r="F18" s="6">
        <f>SUM(F15:F17)</f>
        <v>3000000</v>
      </c>
      <c r="G18" s="6"/>
      <c r="H18" s="6">
        <f>SUM(H15:H17)</f>
        <v>3125000</v>
      </c>
      <c r="I18" s="13"/>
      <c r="J18" s="6">
        <f>SUM(J15:J17)</f>
        <v>125000</v>
      </c>
      <c r="K18" s="13"/>
      <c r="L18" s="45">
        <f t="shared" si="0"/>
        <v>0.04166666666666674</v>
      </c>
      <c r="N18" s="39"/>
      <c r="O18" s="13" t="s">
        <v>195</v>
      </c>
      <c r="P18" s="13"/>
      <c r="Q18" s="6"/>
      <c r="R18" s="6">
        <f>+J31</f>
        <v>-2000</v>
      </c>
      <c r="S18" s="40"/>
    </row>
    <row r="19" spans="2:19" ht="12.75">
      <c r="B19" s="39">
        <v>19</v>
      </c>
      <c r="C19" s="13"/>
      <c r="D19" s="13" t="s">
        <v>165</v>
      </c>
      <c r="E19" s="15"/>
      <c r="F19" s="10">
        <v>-300000</v>
      </c>
      <c r="G19" s="6"/>
      <c r="H19" s="4">
        <f>+F19-'Fig 15.1'!H30</f>
        <v>-365000</v>
      </c>
      <c r="I19" s="13"/>
      <c r="J19" s="74">
        <f>+H19-F19</f>
        <v>-65000</v>
      </c>
      <c r="K19" s="13"/>
      <c r="L19" s="46">
        <f t="shared" si="0"/>
        <v>0.21666666666666656</v>
      </c>
      <c r="N19" s="39"/>
      <c r="O19" s="13" t="s">
        <v>196</v>
      </c>
      <c r="P19" s="13"/>
      <c r="Q19" s="6"/>
      <c r="R19" s="70">
        <f>SUM(R13:R18)</f>
        <v>-18000</v>
      </c>
      <c r="S19" s="40"/>
    </row>
    <row r="20" spans="2:19" ht="12.75">
      <c r="B20" s="39">
        <v>20</v>
      </c>
      <c r="C20" s="13"/>
      <c r="D20" s="13" t="s">
        <v>166</v>
      </c>
      <c r="E20" s="6"/>
      <c r="F20" s="6">
        <f>SUM(F18:F19)</f>
        <v>2700000</v>
      </c>
      <c r="G20" s="6"/>
      <c r="H20" s="6">
        <f>SUM(H18:H19)</f>
        <v>2760000</v>
      </c>
      <c r="I20" s="13"/>
      <c r="J20" s="6">
        <f>SUM(J18:J19)</f>
        <v>60000</v>
      </c>
      <c r="K20" s="13"/>
      <c r="L20" s="45">
        <f t="shared" si="0"/>
        <v>0.022222222222222143</v>
      </c>
      <c r="N20" s="39"/>
      <c r="O20" s="13"/>
      <c r="P20" s="13"/>
      <c r="Q20" s="6"/>
      <c r="R20" s="4"/>
      <c r="S20" s="40"/>
    </row>
    <row r="21" spans="2:19" ht="12.75">
      <c r="B21" s="39"/>
      <c r="C21" s="13"/>
      <c r="D21" s="13"/>
      <c r="E21" s="6"/>
      <c r="F21" s="6"/>
      <c r="G21" s="6"/>
      <c r="H21" s="6"/>
      <c r="I21" s="13"/>
      <c r="J21" s="6"/>
      <c r="K21" s="13"/>
      <c r="L21" s="45"/>
      <c r="N21" s="39"/>
      <c r="O21" s="13" t="s">
        <v>58</v>
      </c>
      <c r="P21" s="13"/>
      <c r="Q21" s="6"/>
      <c r="R21" s="6">
        <f>+R10+R19</f>
        <v>200800</v>
      </c>
      <c r="S21" s="40"/>
    </row>
    <row r="22" spans="2:19" ht="12.75" thickBot="1">
      <c r="B22" s="39">
        <v>22</v>
      </c>
      <c r="C22" s="13"/>
      <c r="D22" s="13" t="s">
        <v>168</v>
      </c>
      <c r="E22" s="15"/>
      <c r="F22" s="15">
        <v>200000</v>
      </c>
      <c r="G22" s="15"/>
      <c r="H22" s="15">
        <v>250000</v>
      </c>
      <c r="I22" s="13"/>
      <c r="J22" s="6">
        <f>+H22-F22</f>
        <v>50000</v>
      </c>
      <c r="K22" s="13"/>
      <c r="L22" s="45">
        <f>+H22/F22-1</f>
        <v>0.25</v>
      </c>
      <c r="N22" s="48"/>
      <c r="O22" s="49"/>
      <c r="P22" s="49"/>
      <c r="Q22" s="49"/>
      <c r="R22" s="49"/>
      <c r="S22" s="59"/>
    </row>
    <row r="23" spans="2:12" ht="12.75">
      <c r="B23" s="39"/>
      <c r="C23" s="13"/>
      <c r="D23" s="13"/>
      <c r="E23" s="6"/>
      <c r="F23" s="6"/>
      <c r="G23" s="6"/>
      <c r="H23" s="6"/>
      <c r="I23" s="13"/>
      <c r="J23" s="6"/>
      <c r="K23" s="13"/>
      <c r="L23" s="45"/>
    </row>
    <row r="24" spans="2:12" ht="12.75" thickBot="1">
      <c r="B24" s="39">
        <v>24</v>
      </c>
      <c r="C24" s="13"/>
      <c r="D24" s="13" t="s">
        <v>31</v>
      </c>
      <c r="E24" s="6"/>
      <c r="F24" s="5">
        <f>+F22+F20+F12</f>
        <v>3035000</v>
      </c>
      <c r="G24" s="6"/>
      <c r="H24" s="5">
        <f>+H22+H20+H12</f>
        <v>3184800</v>
      </c>
      <c r="I24" s="13"/>
      <c r="J24" s="5">
        <f>+J22+J20+J12</f>
        <v>149800</v>
      </c>
      <c r="K24" s="13"/>
      <c r="L24" s="47">
        <f>+H24/F24-1</f>
        <v>0.04935749588138383</v>
      </c>
    </row>
    <row r="25" spans="2:12" ht="12.75" thickTop="1">
      <c r="B25" s="39"/>
      <c r="C25" s="13"/>
      <c r="D25" s="13"/>
      <c r="E25" s="6"/>
      <c r="F25" s="6"/>
      <c r="G25" s="6"/>
      <c r="H25" s="6"/>
      <c r="I25" s="13"/>
      <c r="J25" s="6"/>
      <c r="K25" s="13"/>
      <c r="L25" s="44"/>
    </row>
    <row r="26" spans="2:12" ht="12.75">
      <c r="B26" s="39">
        <v>26</v>
      </c>
      <c r="C26" s="13"/>
      <c r="D26" s="11" t="s">
        <v>172</v>
      </c>
      <c r="E26" s="6"/>
      <c r="F26" s="6"/>
      <c r="G26" s="6"/>
      <c r="H26" s="6"/>
      <c r="I26" s="13"/>
      <c r="J26" s="6"/>
      <c r="K26" s="13"/>
      <c r="L26" s="44"/>
    </row>
    <row r="27" spans="2:12" ht="12.75">
      <c r="B27" s="39"/>
      <c r="C27" s="13"/>
      <c r="D27" s="13"/>
      <c r="E27" s="6"/>
      <c r="F27" s="6"/>
      <c r="G27" s="6"/>
      <c r="H27" s="6"/>
      <c r="I27" s="13"/>
      <c r="J27" s="6"/>
      <c r="K27" s="13"/>
      <c r="L27" s="44"/>
    </row>
    <row r="28" spans="2:12" ht="12.75">
      <c r="B28" s="39">
        <v>28</v>
      </c>
      <c r="C28" s="13"/>
      <c r="D28" s="11" t="s">
        <v>33</v>
      </c>
      <c r="E28" s="6"/>
      <c r="F28" s="6"/>
      <c r="G28" s="6"/>
      <c r="H28" s="6"/>
      <c r="I28" s="13"/>
      <c r="J28" s="6"/>
      <c r="K28" s="13"/>
      <c r="L28" s="44"/>
    </row>
    <row r="29" spans="2:12" ht="12.75">
      <c r="B29" s="39">
        <v>29</v>
      </c>
      <c r="C29" s="13"/>
      <c r="D29" s="13" t="s">
        <v>173</v>
      </c>
      <c r="E29" s="15"/>
      <c r="F29" s="15">
        <v>35000</v>
      </c>
      <c r="G29" s="6"/>
      <c r="H29" s="15">
        <v>40000</v>
      </c>
      <c r="I29" s="13"/>
      <c r="J29" s="71">
        <f>+H29-F29</f>
        <v>5000</v>
      </c>
      <c r="K29" s="13"/>
      <c r="L29" s="45">
        <f>+H29/F29-1</f>
        <v>0.1428571428571428</v>
      </c>
    </row>
    <row r="30" spans="2:12" ht="12.75">
      <c r="B30" s="39">
        <v>30</v>
      </c>
      <c r="C30" s="13"/>
      <c r="D30" s="13" t="s">
        <v>174</v>
      </c>
      <c r="E30" s="15"/>
      <c r="F30" s="15">
        <v>12000</v>
      </c>
      <c r="G30" s="6"/>
      <c r="H30" s="15">
        <v>10000</v>
      </c>
      <c r="I30" s="13"/>
      <c r="J30" s="71">
        <f>+H30-F30</f>
        <v>-2000</v>
      </c>
      <c r="K30" s="13"/>
      <c r="L30" s="45">
        <f>+H30/F30-1</f>
        <v>-0.16666666666666663</v>
      </c>
    </row>
    <row r="31" spans="2:12" ht="12.75">
      <c r="B31" s="39">
        <v>31</v>
      </c>
      <c r="C31" s="13"/>
      <c r="D31" s="13" t="s">
        <v>175</v>
      </c>
      <c r="E31" s="15"/>
      <c r="F31" s="15">
        <v>10000</v>
      </c>
      <c r="G31" s="6"/>
      <c r="H31" s="15">
        <v>8000</v>
      </c>
      <c r="I31" s="13"/>
      <c r="J31" s="71">
        <f>+H31-F31</f>
        <v>-2000</v>
      </c>
      <c r="K31" s="13"/>
      <c r="L31" s="45">
        <f>+H31/F31-1</f>
        <v>-0.19999999999999996</v>
      </c>
    </row>
    <row r="32" spans="2:12" ht="12.75">
      <c r="B32" s="39">
        <v>32</v>
      </c>
      <c r="C32" s="13"/>
      <c r="D32" s="13" t="s">
        <v>176</v>
      </c>
      <c r="E32" s="15"/>
      <c r="F32" s="10">
        <v>20000</v>
      </c>
      <c r="G32" s="6"/>
      <c r="H32" s="10">
        <v>10000</v>
      </c>
      <c r="I32" s="13"/>
      <c r="J32" s="4">
        <f>+H32-F32</f>
        <v>-10000</v>
      </c>
      <c r="K32" s="13"/>
      <c r="L32" s="46">
        <f>+H32/F32-1</f>
        <v>-0.5</v>
      </c>
    </row>
    <row r="33" spans="2:12" ht="12.75">
      <c r="B33" s="39">
        <v>33</v>
      </c>
      <c r="C33" s="13"/>
      <c r="D33" s="13" t="s">
        <v>38</v>
      </c>
      <c r="E33" s="6"/>
      <c r="F33" s="6">
        <f>SUM(F29:F32)</f>
        <v>77000</v>
      </c>
      <c r="G33" s="6"/>
      <c r="H33" s="6">
        <f>SUM(H29:H32)</f>
        <v>68000</v>
      </c>
      <c r="I33" s="13"/>
      <c r="J33" s="6">
        <f>SUM(J29:J32)</f>
        <v>-9000</v>
      </c>
      <c r="K33" s="13"/>
      <c r="L33" s="45">
        <f>+H33/F33-1</f>
        <v>-0.11688311688311692</v>
      </c>
    </row>
    <row r="34" spans="2:12" ht="12.75">
      <c r="B34" s="39"/>
      <c r="C34" s="13"/>
      <c r="D34" s="13"/>
      <c r="E34" s="6"/>
      <c r="F34" s="6"/>
      <c r="G34" s="6"/>
      <c r="H34" s="6"/>
      <c r="I34" s="13"/>
      <c r="J34" s="6"/>
      <c r="K34" s="13"/>
      <c r="L34" s="44"/>
    </row>
    <row r="35" spans="2:12" ht="12.75">
      <c r="B35" s="39">
        <v>35</v>
      </c>
      <c r="C35" s="13"/>
      <c r="D35" s="13" t="s">
        <v>177</v>
      </c>
      <c r="E35" s="15"/>
      <c r="F35" s="15">
        <v>1200000</v>
      </c>
      <c r="G35" s="6"/>
      <c r="H35" s="15">
        <f>+F35-F32</f>
        <v>1180000</v>
      </c>
      <c r="I35" s="13"/>
      <c r="J35" s="6">
        <f>+H35-F35</f>
        <v>-20000</v>
      </c>
      <c r="K35" s="13"/>
      <c r="L35" s="45">
        <f>+H35/F35-1</f>
        <v>-0.01666666666666672</v>
      </c>
    </row>
    <row r="36" spans="2:12" ht="12.75">
      <c r="B36" s="39"/>
      <c r="C36" s="13"/>
      <c r="D36" s="13"/>
      <c r="E36" s="6"/>
      <c r="F36" s="6"/>
      <c r="G36" s="6"/>
      <c r="H36" s="6"/>
      <c r="I36" s="13"/>
      <c r="J36" s="6"/>
      <c r="K36" s="13"/>
      <c r="L36" s="45"/>
    </row>
    <row r="37" spans="2:12" ht="12.75">
      <c r="B37" s="39">
        <v>37</v>
      </c>
      <c r="C37" s="13"/>
      <c r="D37" s="13" t="s">
        <v>178</v>
      </c>
      <c r="E37" s="15"/>
      <c r="F37" s="15">
        <v>12000</v>
      </c>
      <c r="G37" s="6"/>
      <c r="H37" s="15">
        <v>17000</v>
      </c>
      <c r="I37" s="13"/>
      <c r="J37" s="75">
        <f>+H37-F37</f>
        <v>5000</v>
      </c>
      <c r="K37" s="13"/>
      <c r="L37" s="45">
        <f>+H37/F37-1</f>
        <v>0.41666666666666674</v>
      </c>
    </row>
    <row r="38" spans="2:12" ht="12.75">
      <c r="B38" s="39"/>
      <c r="C38" s="13"/>
      <c r="D38" s="13"/>
      <c r="E38" s="6"/>
      <c r="F38" s="4"/>
      <c r="G38" s="6"/>
      <c r="H38" s="4"/>
      <c r="I38" s="13"/>
      <c r="J38" s="4"/>
      <c r="K38" s="13"/>
      <c r="L38" s="46"/>
    </row>
    <row r="39" spans="2:12" ht="12.75">
      <c r="B39" s="39">
        <v>39</v>
      </c>
      <c r="C39" s="13"/>
      <c r="D39" s="13" t="s">
        <v>179</v>
      </c>
      <c r="E39" s="6"/>
      <c r="F39" s="6">
        <f>+F37+F35+F33</f>
        <v>1289000</v>
      </c>
      <c r="G39" s="6"/>
      <c r="H39" s="6">
        <f>+H37+H35+H33</f>
        <v>1265000</v>
      </c>
      <c r="I39" s="13"/>
      <c r="J39" s="6">
        <f>+J37+J35+J33</f>
        <v>-24000</v>
      </c>
      <c r="K39" s="13"/>
      <c r="L39" s="45">
        <f>+H39/F39-1</f>
        <v>-0.018619084561675714</v>
      </c>
    </row>
    <row r="40" spans="2:12" ht="12.75">
      <c r="B40" s="39"/>
      <c r="C40" s="13"/>
      <c r="D40" s="13"/>
      <c r="E40" s="6"/>
      <c r="F40" s="6"/>
      <c r="G40" s="6"/>
      <c r="H40" s="6"/>
      <c r="I40" s="13"/>
      <c r="J40" s="6"/>
      <c r="K40" s="13"/>
      <c r="L40" s="45"/>
    </row>
    <row r="41" spans="2:12" ht="12.75">
      <c r="B41" s="39">
        <v>41</v>
      </c>
      <c r="C41" s="13"/>
      <c r="D41" s="11" t="s">
        <v>180</v>
      </c>
      <c r="E41" s="6"/>
      <c r="F41" s="6"/>
      <c r="G41" s="6"/>
      <c r="H41" s="6"/>
      <c r="I41" s="13"/>
      <c r="J41" s="6"/>
      <c r="K41" s="13"/>
      <c r="L41" s="45"/>
    </row>
    <row r="42" spans="2:12" ht="12.75">
      <c r="B42" s="39">
        <v>42</v>
      </c>
      <c r="C42" s="13"/>
      <c r="D42" s="13" t="s">
        <v>181</v>
      </c>
      <c r="E42" s="15"/>
      <c r="F42" s="15">
        <v>1000000</v>
      </c>
      <c r="G42" s="15"/>
      <c r="H42" s="15">
        <f>+F42</f>
        <v>1000000</v>
      </c>
      <c r="I42" s="13"/>
      <c r="J42" s="6">
        <f>+H42-F42</f>
        <v>0</v>
      </c>
      <c r="K42" s="13"/>
      <c r="L42" s="45">
        <f>+H42/F42-1</f>
        <v>0</v>
      </c>
    </row>
    <row r="43" spans="2:12" ht="12.75">
      <c r="B43" s="39">
        <v>43</v>
      </c>
      <c r="C43" s="13"/>
      <c r="D43" s="13" t="s">
        <v>182</v>
      </c>
      <c r="E43" s="15"/>
      <c r="F43" s="15">
        <v>0</v>
      </c>
      <c r="G43" s="15"/>
      <c r="H43" s="15">
        <v>25000</v>
      </c>
      <c r="I43" s="13"/>
      <c r="J43" s="6">
        <f>+H43-F43</f>
        <v>25000</v>
      </c>
      <c r="K43" s="13"/>
      <c r="L43" s="45"/>
    </row>
    <row r="44" spans="2:12" ht="12.75">
      <c r="B44" s="39">
        <v>44</v>
      </c>
      <c r="C44" s="13"/>
      <c r="D44" s="13" t="s">
        <v>183</v>
      </c>
      <c r="E44" s="6"/>
      <c r="F44" s="4">
        <f>+F24-F39-F43-F42</f>
        <v>746000</v>
      </c>
      <c r="G44" s="6"/>
      <c r="H44" s="4">
        <f>+F44+'Fig 15.1'!H40</f>
        <v>894800</v>
      </c>
      <c r="I44" s="13"/>
      <c r="J44" s="74">
        <f>+H44-F44</f>
        <v>148800</v>
      </c>
      <c r="K44" s="13"/>
      <c r="L44" s="46">
        <f>+H44/F44-1</f>
        <v>0.19946380697050947</v>
      </c>
    </row>
    <row r="45" spans="2:12" ht="12.75">
      <c r="B45" s="39">
        <v>45</v>
      </c>
      <c r="C45" s="13"/>
      <c r="D45" s="13" t="s">
        <v>184</v>
      </c>
      <c r="E45" s="6"/>
      <c r="F45" s="6">
        <f>SUM(F42:F44)</f>
        <v>1746000</v>
      </c>
      <c r="G45" s="6"/>
      <c r="H45" s="6">
        <f>SUM(H42:H44)</f>
        <v>1919800</v>
      </c>
      <c r="I45" s="13"/>
      <c r="J45" s="6">
        <f>SUM(J42:J44)</f>
        <v>173800</v>
      </c>
      <c r="K45" s="13"/>
      <c r="L45" s="45">
        <f>+H45/F45-1</f>
        <v>0.09954180985108829</v>
      </c>
    </row>
    <row r="46" spans="2:12" ht="12.75">
      <c r="B46" s="39"/>
      <c r="C46" s="13"/>
      <c r="D46" s="13"/>
      <c r="E46" s="6"/>
      <c r="F46" s="6"/>
      <c r="G46" s="6"/>
      <c r="H46" s="6"/>
      <c r="I46" s="13"/>
      <c r="J46" s="6"/>
      <c r="K46" s="13"/>
      <c r="L46" s="45"/>
    </row>
    <row r="47" spans="2:12" ht="12.75" thickBot="1">
      <c r="B47" s="48">
        <v>47</v>
      </c>
      <c r="C47" s="49"/>
      <c r="D47" s="49" t="s">
        <v>185</v>
      </c>
      <c r="E47" s="50"/>
      <c r="F47" s="51">
        <f>+F45+F39</f>
        <v>3035000</v>
      </c>
      <c r="G47" s="50"/>
      <c r="H47" s="51">
        <f>+H45+H39</f>
        <v>3184800</v>
      </c>
      <c r="I47" s="49"/>
      <c r="J47" s="51">
        <f>+J45+J39</f>
        <v>149800</v>
      </c>
      <c r="K47" s="49"/>
      <c r="L47" s="52">
        <f>+H47/F47-1</f>
        <v>0.04935749588138383</v>
      </c>
    </row>
    <row r="48" spans="5:12" ht="12.75">
      <c r="E48" s="6"/>
      <c r="F48" s="6"/>
      <c r="G48" s="3"/>
      <c r="H48" s="6"/>
      <c r="J48" s="6"/>
      <c r="L48" s="9"/>
    </row>
    <row r="49" ht="12.75">
      <c r="R49" s="1" t="e">
        <v>#VALUE!</v>
      </c>
    </row>
    <row r="183" spans="6:12" ht="12.75">
      <c r="F183" s="2"/>
      <c r="G183" s="3"/>
      <c r="H183" s="3"/>
      <c r="I183" s="3"/>
      <c r="J183" s="3"/>
      <c r="L183" s="8"/>
    </row>
    <row r="184" spans="6:12" ht="12.75">
      <c r="F184" s="2"/>
      <c r="G184" s="3"/>
      <c r="H184" s="3"/>
      <c r="I184" s="3"/>
      <c r="J184" s="3"/>
      <c r="L184" s="8"/>
    </row>
    <row r="185" spans="7:12" ht="12.75">
      <c r="G185" s="3"/>
      <c r="I185" s="3"/>
      <c r="J185" s="3"/>
      <c r="L185" s="8"/>
    </row>
    <row r="186" spans="6:12" ht="12.75">
      <c r="F186" s="2"/>
      <c r="G186" s="3"/>
      <c r="H186" s="3"/>
      <c r="I186" s="3"/>
      <c r="J186" s="3"/>
      <c r="L186" s="8"/>
    </row>
    <row r="187" spans="6:12" ht="12.75">
      <c r="F187" s="2"/>
      <c r="G187" s="3"/>
      <c r="H187" s="3"/>
      <c r="I187" s="3"/>
      <c r="J187" s="3"/>
      <c r="L187" s="8"/>
    </row>
    <row r="188" spans="6:12" ht="12.75">
      <c r="F188" s="2"/>
      <c r="G188" s="3"/>
      <c r="H188" s="3"/>
      <c r="I188" s="3"/>
      <c r="J188" s="3"/>
      <c r="L188" s="8"/>
    </row>
    <row r="189" spans="6:12" ht="12.75">
      <c r="F189" s="2"/>
      <c r="G189" s="3"/>
      <c r="H189" s="3"/>
      <c r="I189" s="3"/>
      <c r="J189" s="3"/>
      <c r="L189" s="8"/>
    </row>
    <row r="190" spans="6:12" ht="12.75">
      <c r="F190" s="2"/>
      <c r="G190" s="3"/>
      <c r="H190" s="3"/>
      <c r="I190" s="3"/>
      <c r="J190" s="3"/>
      <c r="L190" s="8"/>
    </row>
    <row r="191" spans="6:12" ht="12.75">
      <c r="F191" s="2"/>
      <c r="G191" s="3"/>
      <c r="H191" s="3"/>
      <c r="I191" s="3"/>
      <c r="J191" s="3"/>
      <c r="L191" s="8"/>
    </row>
    <row r="192" spans="6:12" ht="12.75">
      <c r="F192" s="2"/>
      <c r="G192" s="3"/>
      <c r="H192" s="3"/>
      <c r="I192" s="3"/>
      <c r="J192" s="3"/>
      <c r="L192" s="8"/>
    </row>
    <row r="193" spans="6:12" ht="12.75">
      <c r="F193" s="2"/>
      <c r="G193" s="3"/>
      <c r="H193" s="3"/>
      <c r="I193" s="3"/>
      <c r="J193" s="3"/>
      <c r="L193" s="8"/>
    </row>
    <row r="194" spans="6:12" ht="12.75">
      <c r="F194" s="2"/>
      <c r="G194" s="3"/>
      <c r="H194" s="3"/>
      <c r="I194" s="3"/>
      <c r="J194" s="3"/>
      <c r="L194" s="8"/>
    </row>
    <row r="195" spans="6:12" ht="12.75">
      <c r="F195" s="2"/>
      <c r="G195" s="3"/>
      <c r="H195" s="3"/>
      <c r="I195" s="3"/>
      <c r="J195" s="3"/>
      <c r="L195" s="8"/>
    </row>
    <row r="196" spans="6:12" ht="12.75">
      <c r="F196" s="2"/>
      <c r="G196" s="3"/>
      <c r="H196" s="3"/>
      <c r="I196" s="3"/>
      <c r="J196" s="3"/>
      <c r="L196" s="8"/>
    </row>
    <row r="197" spans="6:12" ht="12.75">
      <c r="F197" s="2"/>
      <c r="G197" s="3"/>
      <c r="H197" s="3"/>
      <c r="I197" s="3"/>
      <c r="J197" s="3"/>
      <c r="L197" s="8"/>
    </row>
    <row r="198" spans="6:12" ht="12.75">
      <c r="F198" s="2"/>
      <c r="G198" s="3"/>
      <c r="H198" s="3"/>
      <c r="I198" s="3"/>
      <c r="J198" s="3"/>
      <c r="L198" s="8"/>
    </row>
    <row r="199" spans="6:12" ht="12.75">
      <c r="F199" s="2"/>
      <c r="G199" s="3"/>
      <c r="H199" s="3"/>
      <c r="I199" s="3"/>
      <c r="J199" s="3"/>
      <c r="L199" s="8"/>
    </row>
    <row r="200" spans="6:12" ht="12.75">
      <c r="F200" s="2"/>
      <c r="G200" s="3"/>
      <c r="H200" s="3"/>
      <c r="I200" s="3"/>
      <c r="J200" s="3"/>
      <c r="L200" s="8"/>
    </row>
    <row r="201" spans="6:12" ht="12.75">
      <c r="F201" s="2"/>
      <c r="G201" s="3"/>
      <c r="H201" s="3"/>
      <c r="I201" s="3"/>
      <c r="J201" s="3"/>
      <c r="L201" s="8"/>
    </row>
    <row r="202" spans="6:12" ht="12.75">
      <c r="F202" s="2"/>
      <c r="G202" s="3"/>
      <c r="H202" s="3"/>
      <c r="I202" s="3"/>
      <c r="J202" s="3"/>
      <c r="L202" s="8"/>
    </row>
    <row r="203" spans="6:12" ht="12.75">
      <c r="F203" s="2"/>
      <c r="G203" s="3"/>
      <c r="H203" s="3"/>
      <c r="I203" s="3"/>
      <c r="J203" s="3"/>
      <c r="L203" s="8"/>
    </row>
    <row r="204" spans="6:12" ht="12.75">
      <c r="F204" s="2"/>
      <c r="G204" s="3"/>
      <c r="H204" s="3"/>
      <c r="I204" s="3"/>
      <c r="J204" s="3"/>
      <c r="L204" s="8"/>
    </row>
    <row r="205" spans="6:12" ht="12.75">
      <c r="F205" s="2"/>
      <c r="G205" s="3"/>
      <c r="H205" s="3"/>
      <c r="I205" s="3"/>
      <c r="J205" s="3"/>
      <c r="L205" s="8"/>
    </row>
    <row r="206" spans="6:12" ht="12.75">
      <c r="F206" s="2"/>
      <c r="G206" s="3"/>
      <c r="H206" s="3"/>
      <c r="I206" s="3"/>
      <c r="J206" s="3"/>
      <c r="L206" s="8"/>
    </row>
    <row r="207" spans="6:12" ht="12.75">
      <c r="F207" s="2"/>
      <c r="G207" s="3"/>
      <c r="H207" s="3"/>
      <c r="I207" s="3"/>
      <c r="J207" s="3"/>
      <c r="L207" s="8"/>
    </row>
    <row r="208" spans="6:12" ht="12.75">
      <c r="F208" s="2"/>
      <c r="G208" s="3"/>
      <c r="H208" s="3"/>
      <c r="I208" s="3"/>
      <c r="J208" s="3"/>
      <c r="L208" s="7"/>
    </row>
    <row r="209" spans="6:12" ht="12.75">
      <c r="F209" s="2"/>
      <c r="G209" s="3"/>
      <c r="H209" s="3"/>
      <c r="I209" s="3"/>
      <c r="J209" s="3"/>
      <c r="L209" s="7"/>
    </row>
    <row r="210" spans="6:12" ht="12.75">
      <c r="F210" s="2"/>
      <c r="G210" s="3"/>
      <c r="H210" s="3"/>
      <c r="I210" s="3"/>
      <c r="J210" s="3"/>
      <c r="L210" s="7"/>
    </row>
    <row r="211" spans="6:12" ht="12.75">
      <c r="F211" s="2"/>
      <c r="G211" s="3"/>
      <c r="H211" s="3"/>
      <c r="I211" s="3"/>
      <c r="J211" s="3"/>
      <c r="L211" s="7"/>
    </row>
    <row r="212" spans="6:12" ht="12.75">
      <c r="F212" s="2"/>
      <c r="G212" s="3"/>
      <c r="H212" s="3"/>
      <c r="I212" s="3"/>
      <c r="J212" s="3"/>
      <c r="L212" s="7"/>
    </row>
    <row r="213" spans="6:12" ht="12.75">
      <c r="F213" s="2"/>
      <c r="G213" s="3"/>
      <c r="H213" s="3"/>
      <c r="I213" s="3"/>
      <c r="J213" s="3"/>
      <c r="L213" s="7"/>
    </row>
    <row r="214" spans="6:12" ht="12.75">
      <c r="F214" s="2"/>
      <c r="G214" s="3"/>
      <c r="H214" s="3"/>
      <c r="I214" s="3"/>
      <c r="J214" s="3"/>
      <c r="L214" s="7"/>
    </row>
    <row r="215" spans="6:12" ht="12.75">
      <c r="F215" s="2"/>
      <c r="G215" s="3"/>
      <c r="H215" s="3"/>
      <c r="I215" s="3"/>
      <c r="J215" s="3"/>
      <c r="L215" s="7"/>
    </row>
    <row r="216" spans="6:12" ht="12.75">
      <c r="F216" s="2"/>
      <c r="G216" s="3"/>
      <c r="H216" s="3"/>
      <c r="I216" s="3"/>
      <c r="J216" s="3"/>
      <c r="L216" s="7"/>
    </row>
    <row r="217" spans="6:12" ht="12.75">
      <c r="F217" s="3"/>
      <c r="G217" s="3"/>
      <c r="H217" s="3"/>
      <c r="I217" s="3"/>
      <c r="J217" s="3"/>
      <c r="L217" s="7"/>
    </row>
    <row r="218" spans="6:12" ht="12.75">
      <c r="F218" s="3"/>
      <c r="G218" s="3"/>
      <c r="H218" s="3"/>
      <c r="I218" s="3"/>
      <c r="J218" s="3"/>
      <c r="L218" s="7"/>
    </row>
    <row r="219" spans="6:12" ht="12.75">
      <c r="F219" s="3"/>
      <c r="G219" s="3"/>
      <c r="H219" s="3"/>
      <c r="I219" s="3"/>
      <c r="J219" s="3"/>
      <c r="L219" s="7"/>
    </row>
    <row r="220" spans="6:12" ht="12.75">
      <c r="F220" s="3"/>
      <c r="G220" s="3"/>
      <c r="H220" s="3"/>
      <c r="I220" s="3"/>
      <c r="J220" s="3"/>
      <c r="L220" s="7"/>
    </row>
    <row r="221" spans="6:12" ht="12.75">
      <c r="F221" s="3"/>
      <c r="G221" s="3"/>
      <c r="H221" s="3"/>
      <c r="I221" s="3"/>
      <c r="J221" s="3"/>
      <c r="L221" s="7"/>
    </row>
    <row r="222" spans="6:12" ht="12.75">
      <c r="F222" s="3"/>
      <c r="G222" s="3"/>
      <c r="H222" s="3"/>
      <c r="I222" s="3"/>
      <c r="J222" s="3"/>
      <c r="L222" s="7"/>
    </row>
    <row r="223" spans="6:12" ht="12.75">
      <c r="F223" s="3"/>
      <c r="G223" s="3"/>
      <c r="H223" s="3"/>
      <c r="I223" s="3"/>
      <c r="J223" s="3"/>
      <c r="L223" s="7"/>
    </row>
    <row r="224" spans="6:12" ht="12.75">
      <c r="F224" s="3"/>
      <c r="G224" s="3"/>
      <c r="H224" s="3"/>
      <c r="I224" s="3"/>
      <c r="J224" s="3"/>
      <c r="L224" s="7"/>
    </row>
    <row r="225" spans="6:12" ht="12.75">
      <c r="F225" s="3"/>
      <c r="G225" s="3"/>
      <c r="H225" s="3"/>
      <c r="I225" s="3"/>
      <c r="J225" s="3"/>
      <c r="L225" s="7"/>
    </row>
    <row r="226" spans="6:12" ht="12.75">
      <c r="F226" s="3"/>
      <c r="G226" s="3"/>
      <c r="H226" s="3"/>
      <c r="I226" s="3"/>
      <c r="J226" s="3"/>
      <c r="L226" s="7"/>
    </row>
    <row r="227" spans="6:12" ht="12.75">
      <c r="F227" s="3"/>
      <c r="G227" s="3"/>
      <c r="H227" s="3"/>
      <c r="I227" s="3"/>
      <c r="J227" s="3"/>
      <c r="L227" s="7"/>
    </row>
    <row r="228" spans="6:12" ht="12.75">
      <c r="F228" s="3"/>
      <c r="G228" s="3"/>
      <c r="H228" s="3"/>
      <c r="I228" s="3"/>
      <c r="J228" s="3"/>
      <c r="L228" s="7"/>
    </row>
    <row r="229" spans="6:12" ht="12.75">
      <c r="F229" s="3"/>
      <c r="G229" s="3"/>
      <c r="H229" s="3"/>
      <c r="I229" s="3"/>
      <c r="J229" s="3"/>
      <c r="L229" s="7"/>
    </row>
    <row r="230" spans="6:12" ht="12.75">
      <c r="F230" s="3"/>
      <c r="G230" s="3"/>
      <c r="H230" s="3"/>
      <c r="I230" s="3"/>
      <c r="J230" s="3"/>
      <c r="L230" s="7"/>
    </row>
    <row r="231" spans="6:12" ht="12.75">
      <c r="F231" s="3"/>
      <c r="G231" s="3"/>
      <c r="H231" s="3"/>
      <c r="I231" s="3"/>
      <c r="J231" s="3"/>
      <c r="L231" s="7"/>
    </row>
    <row r="232" spans="6:12" ht="12.75">
      <c r="F232" s="3"/>
      <c r="G232" s="3"/>
      <c r="H232" s="3"/>
      <c r="I232" s="3"/>
      <c r="J232" s="3"/>
      <c r="L232" s="7"/>
    </row>
    <row r="233" spans="6:12" ht="12.75">
      <c r="F233" s="3"/>
      <c r="G233" s="3"/>
      <c r="H233" s="3"/>
      <c r="I233" s="3"/>
      <c r="J233" s="3"/>
      <c r="L233" s="7"/>
    </row>
    <row r="234" spans="6:12" ht="12.75">
      <c r="F234" s="3"/>
      <c r="G234" s="3"/>
      <c r="H234" s="3"/>
      <c r="I234" s="3"/>
      <c r="J234" s="3"/>
      <c r="L234" s="7"/>
    </row>
    <row r="235" spans="6:12" ht="12.75">
      <c r="F235" s="3"/>
      <c r="G235" s="3"/>
      <c r="H235" s="3"/>
      <c r="I235" s="3"/>
      <c r="J235" s="3"/>
      <c r="L235" s="7"/>
    </row>
    <row r="236" spans="6:12" ht="12.75">
      <c r="F236" s="3"/>
      <c r="G236" s="3"/>
      <c r="H236" s="3"/>
      <c r="I236" s="3"/>
      <c r="J236" s="3"/>
      <c r="L236" s="7"/>
    </row>
    <row r="237" spans="6:12" ht="12.75">
      <c r="F237" s="3"/>
      <c r="G237" s="3"/>
      <c r="H237" s="3"/>
      <c r="I237" s="3"/>
      <c r="J237" s="3"/>
      <c r="L237" s="7"/>
    </row>
    <row r="238" spans="6:10" ht="12.75">
      <c r="F238" s="3"/>
      <c r="G238" s="3"/>
      <c r="H238" s="3"/>
      <c r="I238" s="3"/>
      <c r="J238" s="3"/>
    </row>
    <row r="239" spans="6:10" ht="12.75">
      <c r="F239" s="3"/>
      <c r="G239" s="3"/>
      <c r="H239" s="3"/>
      <c r="I239" s="3"/>
      <c r="J239" s="3"/>
    </row>
    <row r="240" spans="6:10" ht="12.75">
      <c r="F240" s="3"/>
      <c r="G240" s="3"/>
      <c r="H240" s="3"/>
      <c r="I240" s="3"/>
      <c r="J240" s="3"/>
    </row>
    <row r="241" spans="6:10" ht="12.75">
      <c r="F241" s="3"/>
      <c r="G241" s="3"/>
      <c r="H241" s="3"/>
      <c r="I241" s="3"/>
      <c r="J241" s="3"/>
    </row>
    <row r="242" spans="6:10" ht="12.75">
      <c r="F242" s="3"/>
      <c r="G242" s="3"/>
      <c r="H242" s="3"/>
      <c r="I242" s="3"/>
      <c r="J242" s="3"/>
    </row>
    <row r="243" spans="6:10" ht="12.75">
      <c r="F243" s="3"/>
      <c r="G243" s="3"/>
      <c r="H243" s="3"/>
      <c r="I243" s="3"/>
      <c r="J243" s="3"/>
    </row>
    <row r="244" spans="6:10" ht="12.75">
      <c r="F244" s="3"/>
      <c r="G244" s="3"/>
      <c r="H244" s="3"/>
      <c r="I244" s="3"/>
      <c r="J244" s="3"/>
    </row>
    <row r="245" spans="6:10" ht="12.75">
      <c r="F245" s="3"/>
      <c r="G245" s="3"/>
      <c r="H245" s="3"/>
      <c r="I245" s="3"/>
      <c r="J245" s="3"/>
    </row>
    <row r="246" spans="6:10" ht="12.75">
      <c r="F246" s="3"/>
      <c r="G246" s="3"/>
      <c r="H246" s="3"/>
      <c r="I246" s="3"/>
      <c r="J246" s="3"/>
    </row>
    <row r="247" spans="6:10" ht="12.75">
      <c r="F247" s="3"/>
      <c r="G247" s="3"/>
      <c r="H247" s="3"/>
      <c r="I247" s="3"/>
      <c r="J247" s="3"/>
    </row>
    <row r="248" spans="6:10" ht="12.75">
      <c r="F248" s="3"/>
      <c r="G248" s="3"/>
      <c r="H248" s="3"/>
      <c r="I248" s="3"/>
      <c r="J248" s="3"/>
    </row>
    <row r="249" spans="6:10" ht="12.75">
      <c r="F249" s="3"/>
      <c r="G249" s="3"/>
      <c r="H249" s="3"/>
      <c r="I249" s="3"/>
      <c r="J249" s="3"/>
    </row>
    <row r="250" spans="6:10" ht="12.75">
      <c r="F250" s="3"/>
      <c r="G250" s="3"/>
      <c r="H250" s="3"/>
      <c r="I250" s="3"/>
      <c r="J250" s="3"/>
    </row>
    <row r="251" spans="6:10" ht="12.75">
      <c r="F251" s="3"/>
      <c r="G251" s="3"/>
      <c r="H251" s="3"/>
      <c r="I251" s="3"/>
      <c r="J251" s="3"/>
    </row>
    <row r="252" spans="6:10" ht="12.75">
      <c r="F252" s="3"/>
      <c r="G252" s="3"/>
      <c r="H252" s="3"/>
      <c r="I252" s="3"/>
      <c r="J252" s="3"/>
    </row>
    <row r="253" spans="6:10" ht="12.75">
      <c r="F253" s="3"/>
      <c r="G253" s="3"/>
      <c r="H253" s="3"/>
      <c r="I253" s="3"/>
      <c r="J253" s="3"/>
    </row>
    <row r="254" spans="6:10" ht="12.75">
      <c r="F254" s="3"/>
      <c r="G254" s="3"/>
      <c r="H254" s="3"/>
      <c r="I254" s="3"/>
      <c r="J254" s="3"/>
    </row>
    <row r="255" spans="6:10" ht="12.75">
      <c r="F255" s="3"/>
      <c r="G255" s="3"/>
      <c r="H255" s="3"/>
      <c r="I255" s="3"/>
      <c r="J255" s="3"/>
    </row>
    <row r="256" spans="6:10" ht="12.75">
      <c r="F256" s="3"/>
      <c r="G256" s="3"/>
      <c r="H256" s="3"/>
      <c r="I256" s="3"/>
      <c r="J256" s="3"/>
    </row>
    <row r="257" spans="6:10" ht="12.75">
      <c r="F257" s="3"/>
      <c r="G257" s="3"/>
      <c r="H257" s="3"/>
      <c r="I257" s="3"/>
      <c r="J257" s="3"/>
    </row>
    <row r="258" spans="6:10" ht="12.75">
      <c r="F258" s="3"/>
      <c r="G258" s="3"/>
      <c r="H258" s="3"/>
      <c r="I258" s="3"/>
      <c r="J258" s="3"/>
    </row>
    <row r="259" spans="6:10" ht="12.75">
      <c r="F259" s="3"/>
      <c r="G259" s="3"/>
      <c r="H259" s="3"/>
      <c r="I259" s="3"/>
      <c r="J259" s="3"/>
    </row>
    <row r="260" spans="6:10" ht="12.75">
      <c r="F260" s="3"/>
      <c r="G260" s="3"/>
      <c r="H260" s="3"/>
      <c r="I260" s="3"/>
      <c r="J260" s="3"/>
    </row>
    <row r="261" spans="6:10" ht="12.75">
      <c r="F261" s="3"/>
      <c r="G261" s="3"/>
      <c r="H261" s="3"/>
      <c r="I261" s="3"/>
      <c r="J261" s="3"/>
    </row>
    <row r="262" spans="6:10" ht="12.75">
      <c r="F262" s="3"/>
      <c r="G262" s="3"/>
      <c r="H262" s="3"/>
      <c r="I262" s="3"/>
      <c r="J262" s="3"/>
    </row>
    <row r="263" spans="6:10" ht="12.75">
      <c r="F263" s="3"/>
      <c r="G263" s="3"/>
      <c r="H263" s="3"/>
      <c r="I263" s="3"/>
      <c r="J263" s="3"/>
    </row>
    <row r="264" spans="6:10" ht="12.75">
      <c r="F264" s="3"/>
      <c r="G264" s="3"/>
      <c r="H264" s="3"/>
      <c r="I264" s="3"/>
      <c r="J264" s="3"/>
    </row>
    <row r="265" spans="6:10" ht="12.75">
      <c r="F265" s="3"/>
      <c r="G265" s="3"/>
      <c r="H265" s="3"/>
      <c r="I265" s="3"/>
      <c r="J265" s="3"/>
    </row>
    <row r="266" spans="6:10" ht="12.75">
      <c r="F266" s="3"/>
      <c r="G266" s="3"/>
      <c r="H266" s="3"/>
      <c r="I266" s="3"/>
      <c r="J266" s="3"/>
    </row>
    <row r="267" spans="6:10" ht="12.75">
      <c r="F267" s="3"/>
      <c r="G267" s="3"/>
      <c r="H267" s="3"/>
      <c r="I267" s="3"/>
      <c r="J267" s="3"/>
    </row>
    <row r="268" spans="6:10" ht="12.75">
      <c r="F268" s="3"/>
      <c r="G268" s="3"/>
      <c r="H268" s="3"/>
      <c r="I268" s="3"/>
      <c r="J268" s="3"/>
    </row>
    <row r="269" spans="6:10" ht="12.75">
      <c r="F269" s="3"/>
      <c r="G269" s="3"/>
      <c r="H269" s="3"/>
      <c r="I269" s="3"/>
      <c r="J269" s="3"/>
    </row>
    <row r="270" spans="6:10" ht="12.75">
      <c r="F270" s="3"/>
      <c r="G270" s="3"/>
      <c r="H270" s="3"/>
      <c r="I270" s="3"/>
      <c r="J270" s="3"/>
    </row>
    <row r="271" spans="6:10" ht="12.75">
      <c r="F271" s="3"/>
      <c r="G271" s="3"/>
      <c r="H271" s="3"/>
      <c r="I271" s="3"/>
      <c r="J271" s="3"/>
    </row>
    <row r="272" spans="6:10" ht="12.75">
      <c r="F272" s="3"/>
      <c r="G272" s="3"/>
      <c r="H272" s="3"/>
      <c r="I272" s="3"/>
      <c r="J272" s="3"/>
    </row>
    <row r="273" spans="6:10" ht="12.75">
      <c r="F273" s="3"/>
      <c r="G273" s="3"/>
      <c r="H273" s="3"/>
      <c r="I273" s="3"/>
      <c r="J273" s="3"/>
    </row>
    <row r="274" spans="6:10" ht="12.75">
      <c r="F274" s="3"/>
      <c r="G274" s="3"/>
      <c r="H274" s="3"/>
      <c r="I274" s="3"/>
      <c r="J274" s="3"/>
    </row>
    <row r="275" spans="6:10" ht="12.75">
      <c r="F275" s="3"/>
      <c r="G275" s="3"/>
      <c r="H275" s="3"/>
      <c r="I275" s="3"/>
      <c r="J275" s="3"/>
    </row>
    <row r="276" spans="6:10" ht="12.75">
      <c r="F276" s="3"/>
      <c r="G276" s="3"/>
      <c r="H276" s="3"/>
      <c r="I276" s="3"/>
      <c r="J276" s="3"/>
    </row>
    <row r="277" spans="6:10" ht="12.75">
      <c r="F277" s="3"/>
      <c r="G277" s="3"/>
      <c r="H277" s="3"/>
      <c r="I277" s="3"/>
      <c r="J277" s="3"/>
    </row>
    <row r="278" spans="6:10" ht="12.75">
      <c r="F278" s="3"/>
      <c r="G278" s="3"/>
      <c r="H278" s="3"/>
      <c r="I278" s="3"/>
      <c r="J278" s="3"/>
    </row>
    <row r="279" spans="6:10" ht="12.75">
      <c r="F279" s="3"/>
      <c r="G279" s="3"/>
      <c r="H279" s="3"/>
      <c r="I279" s="3"/>
      <c r="J279" s="3"/>
    </row>
    <row r="280" spans="6:10" ht="12.75">
      <c r="F280" s="3"/>
      <c r="G280" s="3"/>
      <c r="H280" s="3"/>
      <c r="I280" s="3"/>
      <c r="J280" s="3"/>
    </row>
    <row r="281" spans="6:10" ht="12.75">
      <c r="F281" s="3"/>
      <c r="G281" s="3"/>
      <c r="H281" s="3"/>
      <c r="I281" s="3"/>
      <c r="J281" s="3"/>
    </row>
    <row r="282" spans="6:10" ht="12.75">
      <c r="F282" s="3"/>
      <c r="G282" s="3"/>
      <c r="H282" s="3"/>
      <c r="I282" s="3"/>
      <c r="J282" s="3"/>
    </row>
    <row r="283" spans="6:10" ht="12.75">
      <c r="F283" s="3"/>
      <c r="G283" s="3"/>
      <c r="H283" s="3"/>
      <c r="I283" s="3"/>
      <c r="J283" s="3"/>
    </row>
    <row r="284" spans="6:10" ht="12.75">
      <c r="F284" s="3"/>
      <c r="G284" s="3"/>
      <c r="H284" s="3"/>
      <c r="I284" s="3"/>
      <c r="J284" s="3"/>
    </row>
    <row r="285" spans="6:10" ht="12.75">
      <c r="F285" s="3"/>
      <c r="G285" s="3"/>
      <c r="H285" s="3"/>
      <c r="I285" s="3"/>
      <c r="J285" s="3"/>
    </row>
    <row r="286" spans="6:10" ht="12.75">
      <c r="F286" s="3"/>
      <c r="G286" s="3"/>
      <c r="H286" s="3"/>
      <c r="I286" s="3"/>
      <c r="J286" s="3"/>
    </row>
    <row r="287" spans="6:10" ht="12.75">
      <c r="F287" s="3"/>
      <c r="G287" s="3"/>
      <c r="H287" s="3"/>
      <c r="I287" s="3"/>
      <c r="J287" s="3"/>
    </row>
    <row r="288" spans="6:10" ht="12.75">
      <c r="F288" s="3"/>
      <c r="G288" s="3"/>
      <c r="H288" s="3"/>
      <c r="I288" s="3"/>
      <c r="J288" s="3"/>
    </row>
    <row r="289" spans="6:10" ht="12.75">
      <c r="F289" s="3"/>
      <c r="G289" s="3"/>
      <c r="H289" s="3"/>
      <c r="I289" s="3"/>
      <c r="J289" s="3"/>
    </row>
    <row r="290" spans="6:10" ht="12.75">
      <c r="F290" s="3"/>
      <c r="G290" s="3"/>
      <c r="H290" s="3"/>
      <c r="I290" s="3"/>
      <c r="J290" s="3"/>
    </row>
    <row r="291" spans="6:10" ht="12.75">
      <c r="F291" s="3"/>
      <c r="G291" s="3"/>
      <c r="H291" s="3"/>
      <c r="I291" s="3"/>
      <c r="J291" s="3"/>
    </row>
    <row r="292" spans="6:10" ht="12.75">
      <c r="F292" s="3"/>
      <c r="G292" s="3"/>
      <c r="H292" s="3"/>
      <c r="I292" s="3"/>
      <c r="J292" s="3"/>
    </row>
    <row r="293" spans="6:10" ht="12.75">
      <c r="F293" s="3"/>
      <c r="G293" s="3"/>
      <c r="H293" s="3"/>
      <c r="I293" s="3"/>
      <c r="J293" s="3"/>
    </row>
    <row r="294" spans="6:10" ht="12.75">
      <c r="F294" s="3"/>
      <c r="G294" s="3"/>
      <c r="H294" s="3"/>
      <c r="I294" s="3"/>
      <c r="J294" s="3"/>
    </row>
    <row r="295" spans="6:10" ht="12.75">
      <c r="F295" s="3"/>
      <c r="G295" s="3"/>
      <c r="H295" s="3"/>
      <c r="I295" s="3"/>
      <c r="J295" s="3"/>
    </row>
    <row r="296" spans="6:10" ht="12.75">
      <c r="F296" s="3"/>
      <c r="G296" s="3"/>
      <c r="H296" s="3"/>
      <c r="I296" s="3"/>
      <c r="J296" s="3"/>
    </row>
    <row r="297" spans="6:10" ht="12.75">
      <c r="F297" s="3"/>
      <c r="G297" s="3"/>
      <c r="H297" s="3"/>
      <c r="I297" s="3"/>
      <c r="J297" s="3"/>
    </row>
    <row r="298" spans="6:10" ht="12.75">
      <c r="F298" s="3"/>
      <c r="G298" s="3"/>
      <c r="H298" s="3"/>
      <c r="I298" s="3"/>
      <c r="J298" s="3"/>
    </row>
    <row r="299" spans="6:10" ht="12.75">
      <c r="F299" s="3"/>
      <c r="G299" s="3"/>
      <c r="H299" s="3"/>
      <c r="I299" s="3"/>
      <c r="J299" s="3"/>
    </row>
    <row r="300" spans="6:10" ht="12.75">
      <c r="F300" s="3"/>
      <c r="G300" s="3"/>
      <c r="H300" s="3"/>
      <c r="I300" s="3"/>
      <c r="J300" s="3"/>
    </row>
    <row r="301" spans="6:10" ht="12.75">
      <c r="F301" s="3"/>
      <c r="G301" s="3"/>
      <c r="H301" s="3"/>
      <c r="I301" s="3"/>
      <c r="J301" s="3"/>
    </row>
    <row r="302" spans="6:10" ht="12.75">
      <c r="F302" s="3"/>
      <c r="G302" s="3"/>
      <c r="H302" s="3"/>
      <c r="I302" s="3"/>
      <c r="J302" s="3"/>
    </row>
    <row r="303" spans="6:10" ht="12.75">
      <c r="F303" s="3"/>
      <c r="G303" s="3"/>
      <c r="H303" s="3"/>
      <c r="I303" s="3"/>
      <c r="J303" s="3"/>
    </row>
    <row r="304" spans="6:10" ht="12.75">
      <c r="F304" s="3"/>
      <c r="G304" s="3"/>
      <c r="H304" s="3"/>
      <c r="I304" s="3"/>
      <c r="J304" s="3"/>
    </row>
    <row r="305" spans="6:10" ht="12.75">
      <c r="F305" s="3"/>
      <c r="G305" s="3"/>
      <c r="H305" s="3"/>
      <c r="I305" s="3"/>
      <c r="J305" s="3"/>
    </row>
    <row r="306" spans="6:10" ht="12.75">
      <c r="F306" s="3"/>
      <c r="G306" s="3"/>
      <c r="H306" s="3"/>
      <c r="I306" s="3"/>
      <c r="J306" s="3"/>
    </row>
    <row r="307" spans="6:10" ht="12.75">
      <c r="F307" s="3"/>
      <c r="G307" s="3"/>
      <c r="H307" s="3"/>
      <c r="I307" s="3"/>
      <c r="J307" s="3"/>
    </row>
    <row r="308" spans="6:10" ht="12.75">
      <c r="F308" s="3"/>
      <c r="G308" s="3"/>
      <c r="H308" s="3"/>
      <c r="I308" s="3"/>
      <c r="J308" s="3"/>
    </row>
    <row r="309" spans="6:10" ht="12.75">
      <c r="F309" s="3"/>
      <c r="G309" s="3"/>
      <c r="H309" s="3"/>
      <c r="I309" s="3"/>
      <c r="J309" s="3"/>
    </row>
    <row r="310" spans="6:10" ht="12.75">
      <c r="F310" s="3"/>
      <c r="G310" s="3"/>
      <c r="H310" s="3"/>
      <c r="I310" s="3"/>
      <c r="J310" s="3"/>
    </row>
    <row r="311" spans="6:10" ht="12.75">
      <c r="F311" s="3"/>
      <c r="G311" s="3"/>
      <c r="H311" s="3"/>
      <c r="I311" s="3"/>
      <c r="J311" s="3"/>
    </row>
    <row r="312" spans="6:10" ht="12.75">
      <c r="F312" s="3"/>
      <c r="G312" s="3"/>
      <c r="H312" s="3"/>
      <c r="I312" s="3"/>
      <c r="J312" s="3"/>
    </row>
    <row r="313" spans="6:10" ht="12.75">
      <c r="F313" s="3"/>
      <c r="G313" s="3"/>
      <c r="H313" s="3"/>
      <c r="I313" s="3"/>
      <c r="J313" s="3"/>
    </row>
    <row r="314" spans="6:10" ht="12.75">
      <c r="F314" s="3"/>
      <c r="G314" s="3"/>
      <c r="H314" s="3"/>
      <c r="I314" s="3"/>
      <c r="J314" s="3"/>
    </row>
    <row r="315" spans="6:10" ht="12.75">
      <c r="F315" s="3"/>
      <c r="G315" s="3"/>
      <c r="H315" s="3"/>
      <c r="I315" s="3"/>
      <c r="J315" s="3"/>
    </row>
    <row r="316" spans="6:10" ht="12.75">
      <c r="F316" s="3"/>
      <c r="G316" s="3"/>
      <c r="H316" s="3"/>
      <c r="I316" s="3"/>
      <c r="J316" s="3"/>
    </row>
    <row r="317" spans="6:10" ht="12.75">
      <c r="F317" s="3"/>
      <c r="G317" s="3"/>
      <c r="H317" s="3"/>
      <c r="I317" s="3"/>
      <c r="J317" s="3"/>
    </row>
    <row r="318" spans="6:10" ht="12.75">
      <c r="F318" s="3"/>
      <c r="G318" s="3"/>
      <c r="H318" s="3"/>
      <c r="I318" s="3"/>
      <c r="J318" s="3"/>
    </row>
    <row r="319" spans="6:10" ht="12.75">
      <c r="F319" s="3"/>
      <c r="G319" s="3"/>
      <c r="H319" s="3"/>
      <c r="I319" s="3"/>
      <c r="J319" s="3"/>
    </row>
    <row r="320" spans="6:10" ht="12.75">
      <c r="F320" s="3"/>
      <c r="G320" s="3"/>
      <c r="H320" s="3"/>
      <c r="I320" s="3"/>
      <c r="J320" s="3"/>
    </row>
    <row r="321" spans="6:10" ht="12.75">
      <c r="F321" s="3"/>
      <c r="G321" s="3"/>
      <c r="H321" s="3"/>
      <c r="I321" s="3"/>
      <c r="J321" s="3"/>
    </row>
    <row r="322" spans="6:10" ht="12.75">
      <c r="F322" s="3"/>
      <c r="G322" s="3"/>
      <c r="H322" s="3"/>
      <c r="I322" s="3"/>
      <c r="J322" s="3"/>
    </row>
    <row r="323" spans="6:10" ht="12.75">
      <c r="F323" s="3"/>
      <c r="G323" s="3"/>
      <c r="H323" s="3"/>
      <c r="I323" s="3"/>
      <c r="J323" s="3"/>
    </row>
    <row r="324" spans="6:10" ht="12.75">
      <c r="F324" s="3"/>
      <c r="G324" s="3"/>
      <c r="H324" s="3"/>
      <c r="I324" s="3"/>
      <c r="J324" s="3"/>
    </row>
    <row r="325" spans="6:10" ht="12.75">
      <c r="F325" s="3"/>
      <c r="G325" s="3"/>
      <c r="H325" s="3"/>
      <c r="I325" s="3"/>
      <c r="J325" s="3"/>
    </row>
    <row r="326" spans="6:10" ht="12.75">
      <c r="F326" s="3"/>
      <c r="G326" s="3"/>
      <c r="H326" s="3"/>
      <c r="I326" s="3"/>
      <c r="J326" s="3"/>
    </row>
    <row r="327" spans="6:10" ht="12.75">
      <c r="F327" s="3"/>
      <c r="G327" s="3"/>
      <c r="H327" s="3"/>
      <c r="I327" s="3"/>
      <c r="J327" s="3"/>
    </row>
    <row r="328" spans="6:10" ht="12.75">
      <c r="F328" s="3"/>
      <c r="G328" s="3"/>
      <c r="H328" s="3"/>
      <c r="I328" s="3"/>
      <c r="J328" s="3"/>
    </row>
    <row r="329" spans="6:10" ht="12.75">
      <c r="F329" s="3"/>
      <c r="G329" s="3"/>
      <c r="H329" s="3"/>
      <c r="I329" s="3"/>
      <c r="J329" s="3"/>
    </row>
    <row r="330" spans="6:10" ht="12.75">
      <c r="F330" s="3"/>
      <c r="G330" s="3"/>
      <c r="H330" s="3"/>
      <c r="I330" s="3"/>
      <c r="J330" s="3"/>
    </row>
    <row r="331" spans="6:10" ht="12.75">
      <c r="F331" s="3"/>
      <c r="G331" s="3"/>
      <c r="H331" s="3"/>
      <c r="I331" s="3"/>
      <c r="J331" s="3"/>
    </row>
    <row r="332" spans="6:10" ht="12.75">
      <c r="F332" s="3"/>
      <c r="G332" s="3"/>
      <c r="H332" s="3"/>
      <c r="I332" s="3"/>
      <c r="J332" s="3"/>
    </row>
    <row r="333" spans="6:10" ht="12.75">
      <c r="F333" s="3"/>
      <c r="G333" s="3"/>
      <c r="H333" s="3"/>
      <c r="I333" s="3"/>
      <c r="J333" s="3"/>
    </row>
    <row r="334" spans="6:10" ht="12.75">
      <c r="F334" s="3"/>
      <c r="G334" s="3"/>
      <c r="H334" s="3"/>
      <c r="I334" s="3"/>
      <c r="J334" s="3"/>
    </row>
    <row r="335" spans="6:10" ht="12.75">
      <c r="F335" s="3"/>
      <c r="G335" s="3"/>
      <c r="H335" s="3"/>
      <c r="I335" s="3"/>
      <c r="J335" s="3"/>
    </row>
    <row r="336" spans="6:10" ht="12.75">
      <c r="F336" s="3"/>
      <c r="G336" s="3"/>
      <c r="H336" s="3"/>
      <c r="I336" s="3"/>
      <c r="J336" s="3"/>
    </row>
    <row r="337" spans="6:10" ht="12.75">
      <c r="F337" s="3"/>
      <c r="G337" s="3"/>
      <c r="H337" s="3"/>
      <c r="I337" s="3"/>
      <c r="J337" s="3"/>
    </row>
    <row r="338" spans="6:10" ht="12.75">
      <c r="F338" s="3"/>
      <c r="G338" s="3"/>
      <c r="H338" s="3"/>
      <c r="I338" s="3"/>
      <c r="J338" s="3"/>
    </row>
    <row r="339" spans="6:10" ht="12.75">
      <c r="F339" s="3"/>
      <c r="G339" s="3"/>
      <c r="H339" s="3"/>
      <c r="I339" s="3"/>
      <c r="J339" s="3"/>
    </row>
    <row r="340" spans="6:10" ht="12.75">
      <c r="F340" s="3"/>
      <c r="G340" s="3"/>
      <c r="H340" s="3"/>
      <c r="I340" s="3"/>
      <c r="J340" s="3"/>
    </row>
    <row r="341" spans="6:10" ht="12.75">
      <c r="F341" s="3"/>
      <c r="G341" s="3"/>
      <c r="H341" s="3"/>
      <c r="I341" s="3"/>
      <c r="J341" s="3"/>
    </row>
    <row r="342" spans="6:10" ht="12.75">
      <c r="F342" s="3"/>
      <c r="G342" s="3"/>
      <c r="H342" s="3"/>
      <c r="I342" s="3"/>
      <c r="J342" s="3"/>
    </row>
    <row r="343" spans="6:10" ht="12.75">
      <c r="F343" s="3"/>
      <c r="G343" s="3"/>
      <c r="H343" s="3"/>
      <c r="I343" s="3"/>
      <c r="J343" s="3"/>
    </row>
    <row r="344" spans="6:10" ht="12.75">
      <c r="F344" s="3"/>
      <c r="G344" s="3"/>
      <c r="H344" s="3"/>
      <c r="I344" s="3"/>
      <c r="J344" s="3"/>
    </row>
    <row r="345" spans="6:10" ht="12.75">
      <c r="F345" s="3"/>
      <c r="G345" s="3"/>
      <c r="H345" s="3"/>
      <c r="I345" s="3"/>
      <c r="J345" s="3"/>
    </row>
    <row r="346" spans="6:10" ht="12.75">
      <c r="F346" s="3"/>
      <c r="G346" s="3"/>
      <c r="H346" s="3"/>
      <c r="I346" s="3"/>
      <c r="J346" s="3"/>
    </row>
    <row r="347" spans="6:10" ht="12.75">
      <c r="F347" s="3"/>
      <c r="G347" s="3"/>
      <c r="H347" s="3"/>
      <c r="I347" s="3"/>
      <c r="J347" s="3"/>
    </row>
    <row r="348" spans="6:10" ht="12.75">
      <c r="F348" s="3"/>
      <c r="G348" s="3"/>
      <c r="H348" s="3"/>
      <c r="I348" s="3"/>
      <c r="J348" s="3"/>
    </row>
    <row r="349" spans="6:10" ht="12.75">
      <c r="F349" s="3"/>
      <c r="G349" s="3"/>
      <c r="H349" s="3"/>
      <c r="I349" s="3"/>
      <c r="J349" s="3"/>
    </row>
    <row r="350" spans="6:10" ht="12.75">
      <c r="F350" s="3"/>
      <c r="G350" s="3"/>
      <c r="H350" s="3"/>
      <c r="I350" s="3"/>
      <c r="J350" s="3"/>
    </row>
    <row r="351" spans="6:10" ht="12.75">
      <c r="F351" s="3"/>
      <c r="G351" s="3"/>
      <c r="H351" s="3"/>
      <c r="I351" s="3"/>
      <c r="J351" s="3"/>
    </row>
    <row r="352" spans="6:10" ht="12.75">
      <c r="F352" s="3"/>
      <c r="G352" s="3"/>
      <c r="H352" s="3"/>
      <c r="I352" s="3"/>
      <c r="J352" s="3"/>
    </row>
    <row r="353" spans="6:10" ht="12.75">
      <c r="F353" s="3"/>
      <c r="G353" s="3"/>
      <c r="H353" s="3"/>
      <c r="I353" s="3"/>
      <c r="J353" s="3"/>
    </row>
    <row r="354" spans="6:10" ht="12.75">
      <c r="F354" s="3"/>
      <c r="G354" s="3"/>
      <c r="H354" s="3"/>
      <c r="I354" s="3"/>
      <c r="J354" s="3"/>
    </row>
    <row r="355" spans="6:10" ht="12.75">
      <c r="F355" s="3"/>
      <c r="G355" s="3"/>
      <c r="H355" s="3"/>
      <c r="I355" s="3"/>
      <c r="J355" s="3"/>
    </row>
    <row r="356" spans="6:10" ht="12.75">
      <c r="F356" s="3"/>
      <c r="G356" s="3"/>
      <c r="H356" s="3"/>
      <c r="I356" s="3"/>
      <c r="J356" s="3"/>
    </row>
    <row r="357" spans="6:10" ht="12.75">
      <c r="F357" s="3"/>
      <c r="G357" s="3"/>
      <c r="H357" s="3"/>
      <c r="I357" s="3"/>
      <c r="J357" s="3"/>
    </row>
    <row r="358" spans="6:10" ht="12.75">
      <c r="F358" s="3"/>
      <c r="G358" s="3"/>
      <c r="H358" s="3"/>
      <c r="I358" s="3"/>
      <c r="J358" s="3"/>
    </row>
    <row r="359" spans="6:10" ht="12.75">
      <c r="F359" s="3"/>
      <c r="G359" s="3"/>
      <c r="H359" s="3"/>
      <c r="I359" s="3"/>
      <c r="J359" s="3"/>
    </row>
    <row r="360" spans="6:10" ht="12.75">
      <c r="F360" s="3"/>
      <c r="G360" s="3"/>
      <c r="H360" s="3"/>
      <c r="I360" s="3"/>
      <c r="J360" s="3"/>
    </row>
    <row r="361" spans="6:10" ht="12.75">
      <c r="F361" s="3"/>
      <c r="G361" s="3"/>
      <c r="H361" s="3"/>
      <c r="I361" s="3"/>
      <c r="J361" s="3"/>
    </row>
    <row r="362" spans="6:10" ht="12.75">
      <c r="F362" s="3"/>
      <c r="G362" s="3"/>
      <c r="H362" s="3"/>
      <c r="I362" s="3"/>
      <c r="J362" s="3"/>
    </row>
    <row r="363" spans="6:10" ht="12.75">
      <c r="F363" s="3"/>
      <c r="G363" s="3"/>
      <c r="H363" s="3"/>
      <c r="I363" s="3"/>
      <c r="J363" s="3"/>
    </row>
    <row r="364" spans="6:10" ht="12.75">
      <c r="F364" s="3"/>
      <c r="G364" s="3"/>
      <c r="H364" s="3"/>
      <c r="I364" s="3"/>
      <c r="J364" s="3"/>
    </row>
    <row r="365" spans="6:10" ht="12.75">
      <c r="F365" s="3"/>
      <c r="G365" s="3"/>
      <c r="H365" s="3"/>
      <c r="I365" s="3"/>
      <c r="J365" s="3"/>
    </row>
    <row r="366" spans="6:10" ht="12.75">
      <c r="F366" s="3"/>
      <c r="G366" s="3"/>
      <c r="H366" s="3"/>
      <c r="I366" s="3"/>
      <c r="J366" s="3"/>
    </row>
    <row r="367" spans="6:10" ht="12.75">
      <c r="F367" s="3"/>
      <c r="G367" s="3"/>
      <c r="H367" s="3"/>
      <c r="I367" s="3"/>
      <c r="J367" s="3"/>
    </row>
    <row r="368" spans="6:10" ht="12.75">
      <c r="F368" s="3"/>
      <c r="G368" s="3"/>
      <c r="H368" s="3"/>
      <c r="I368" s="3"/>
      <c r="J368" s="3"/>
    </row>
    <row r="369" spans="6:10" ht="12.75">
      <c r="F369" s="3"/>
      <c r="G369" s="3"/>
      <c r="H369" s="3"/>
      <c r="I369" s="3"/>
      <c r="J369" s="3"/>
    </row>
    <row r="370" spans="6:10" ht="12.75">
      <c r="F370" s="3"/>
      <c r="G370" s="3"/>
      <c r="H370" s="3"/>
      <c r="I370" s="3"/>
      <c r="J370" s="3"/>
    </row>
    <row r="371" spans="6:10" ht="12.75">
      <c r="F371" s="3"/>
      <c r="G371" s="3"/>
      <c r="H371" s="3"/>
      <c r="I371" s="3"/>
      <c r="J371" s="3"/>
    </row>
    <row r="372" spans="6:10" ht="12.75">
      <c r="F372" s="3"/>
      <c r="G372" s="3"/>
      <c r="H372" s="3"/>
      <c r="I372" s="3"/>
      <c r="J372" s="3"/>
    </row>
    <row r="373" spans="6:10" ht="12.75">
      <c r="F373" s="3"/>
      <c r="G373" s="3"/>
      <c r="H373" s="3"/>
      <c r="I373" s="3"/>
      <c r="J373" s="3"/>
    </row>
    <row r="374" spans="6:10" ht="12.75">
      <c r="F374" s="3"/>
      <c r="G374" s="3"/>
      <c r="H374" s="3"/>
      <c r="I374" s="3"/>
      <c r="J374" s="3"/>
    </row>
    <row r="375" spans="6:10" ht="12.75">
      <c r="F375" s="3"/>
      <c r="G375" s="3"/>
      <c r="H375" s="3"/>
      <c r="I375" s="3"/>
      <c r="J375" s="3"/>
    </row>
    <row r="376" spans="6:10" ht="12.75">
      <c r="F376" s="3"/>
      <c r="G376" s="3"/>
      <c r="H376" s="3"/>
      <c r="I376" s="3"/>
      <c r="J376" s="3"/>
    </row>
    <row r="377" spans="6:10" ht="12.75">
      <c r="F377" s="3"/>
      <c r="G377" s="3"/>
      <c r="H377" s="3"/>
      <c r="I377" s="3"/>
      <c r="J377" s="3"/>
    </row>
    <row r="378" spans="6:10" ht="12.75">
      <c r="F378" s="3"/>
      <c r="G378" s="3"/>
      <c r="H378" s="3"/>
      <c r="I378" s="3"/>
      <c r="J378" s="3"/>
    </row>
    <row r="379" spans="6:10" ht="12.75">
      <c r="F379" s="3"/>
      <c r="G379" s="3"/>
      <c r="H379" s="3"/>
      <c r="I379" s="3"/>
      <c r="J379" s="3"/>
    </row>
    <row r="380" spans="6:10" ht="12.75">
      <c r="F380" s="3"/>
      <c r="G380" s="3"/>
      <c r="H380" s="3"/>
      <c r="I380" s="3"/>
      <c r="J380" s="3"/>
    </row>
    <row r="381" spans="6:10" ht="12.75">
      <c r="F381" s="3"/>
      <c r="G381" s="3"/>
      <c r="H381" s="3"/>
      <c r="I381" s="3"/>
      <c r="J381" s="3"/>
    </row>
    <row r="382" spans="6:10" ht="12.75">
      <c r="F382" s="3"/>
      <c r="G382" s="3"/>
      <c r="H382" s="3"/>
      <c r="I382" s="3"/>
      <c r="J382" s="3"/>
    </row>
    <row r="383" spans="6:10" ht="12.75">
      <c r="F383" s="3"/>
      <c r="G383" s="3"/>
      <c r="H383" s="3"/>
      <c r="I383" s="3"/>
      <c r="J383" s="3"/>
    </row>
    <row r="384" spans="6:10" ht="12.75">
      <c r="F384" s="3"/>
      <c r="G384" s="3"/>
      <c r="H384" s="3"/>
      <c r="I384" s="3"/>
      <c r="J384" s="3"/>
    </row>
    <row r="385" spans="6:10" ht="12.75">
      <c r="F385" s="3"/>
      <c r="G385" s="3"/>
      <c r="H385" s="3"/>
      <c r="I385" s="3"/>
      <c r="J385" s="3"/>
    </row>
    <row r="386" spans="6:10" ht="12.75">
      <c r="F386" s="3"/>
      <c r="G386" s="3"/>
      <c r="H386" s="3"/>
      <c r="I386" s="3"/>
      <c r="J386" s="3"/>
    </row>
    <row r="387" spans="6:10" ht="12.75">
      <c r="F387" s="3"/>
      <c r="G387" s="3"/>
      <c r="H387" s="3"/>
      <c r="I387" s="3"/>
      <c r="J387" s="3"/>
    </row>
    <row r="388" spans="6:10" ht="12.75">
      <c r="F388" s="3"/>
      <c r="G388" s="3"/>
      <c r="H388" s="3"/>
      <c r="I388" s="3"/>
      <c r="J388" s="3"/>
    </row>
    <row r="389" spans="6:10" ht="12.75">
      <c r="F389" s="3"/>
      <c r="G389" s="3"/>
      <c r="H389" s="3"/>
      <c r="I389" s="3"/>
      <c r="J389" s="3"/>
    </row>
    <row r="390" spans="6:10" ht="12.75">
      <c r="F390" s="3"/>
      <c r="G390" s="3"/>
      <c r="H390" s="3"/>
      <c r="I390" s="3"/>
      <c r="J390" s="3"/>
    </row>
    <row r="391" spans="6:10" ht="12.75">
      <c r="F391" s="3"/>
      <c r="G391" s="3"/>
      <c r="H391" s="3"/>
      <c r="I391" s="3"/>
      <c r="J391" s="3"/>
    </row>
    <row r="392" spans="6:10" ht="12.75">
      <c r="F392" s="3"/>
      <c r="G392" s="3"/>
      <c r="H392" s="3"/>
      <c r="I392" s="3"/>
      <c r="J392" s="3"/>
    </row>
    <row r="393" spans="6:10" ht="12.75">
      <c r="F393" s="3"/>
      <c r="G393" s="3"/>
      <c r="H393" s="3"/>
      <c r="I393" s="3"/>
      <c r="J393" s="3"/>
    </row>
    <row r="394" spans="6:10" ht="12.75">
      <c r="F394" s="3"/>
      <c r="G394" s="3"/>
      <c r="H394" s="3"/>
      <c r="I394" s="3"/>
      <c r="J394" s="3"/>
    </row>
    <row r="395" spans="6:10" ht="12.75">
      <c r="F395" s="3"/>
      <c r="G395" s="3"/>
      <c r="H395" s="3"/>
      <c r="I395" s="3"/>
      <c r="J395" s="3"/>
    </row>
    <row r="396" spans="6:10" ht="12.75">
      <c r="F396" s="3"/>
      <c r="G396" s="3"/>
      <c r="H396" s="3"/>
      <c r="I396" s="3"/>
      <c r="J396" s="3"/>
    </row>
    <row r="397" spans="6:10" ht="12.75">
      <c r="F397" s="3"/>
      <c r="G397" s="3"/>
      <c r="H397" s="3"/>
      <c r="I397" s="3"/>
      <c r="J397" s="3"/>
    </row>
    <row r="398" spans="6:10" ht="12.75">
      <c r="F398" s="3"/>
      <c r="G398" s="3"/>
      <c r="H398" s="3"/>
      <c r="I398" s="3"/>
      <c r="J398" s="3"/>
    </row>
    <row r="399" spans="6:10" ht="12.75">
      <c r="F399" s="3"/>
      <c r="G399" s="3"/>
      <c r="H399" s="3"/>
      <c r="I399" s="3"/>
      <c r="J399" s="3"/>
    </row>
    <row r="400" spans="6:10" ht="12.75">
      <c r="F400" s="3"/>
      <c r="G400" s="3"/>
      <c r="H400" s="3"/>
      <c r="I400" s="3"/>
      <c r="J400" s="3"/>
    </row>
    <row r="401" spans="6:10" ht="12.75">
      <c r="F401" s="3"/>
      <c r="G401" s="3"/>
      <c r="H401" s="3"/>
      <c r="I401" s="3"/>
      <c r="J401" s="3"/>
    </row>
    <row r="402" spans="6:10" ht="12.75">
      <c r="F402" s="3"/>
      <c r="G402" s="3"/>
      <c r="H402" s="3"/>
      <c r="I402" s="3"/>
      <c r="J402" s="3"/>
    </row>
    <row r="403" spans="6:10" ht="12.75">
      <c r="F403" s="3"/>
      <c r="G403" s="3"/>
      <c r="H403" s="3"/>
      <c r="I403" s="3"/>
      <c r="J403" s="3"/>
    </row>
    <row r="404" spans="6:10" ht="12.75">
      <c r="F404" s="3"/>
      <c r="G404" s="3"/>
      <c r="H404" s="3"/>
      <c r="I404" s="3"/>
      <c r="J404" s="3"/>
    </row>
    <row r="405" spans="6:10" ht="12.75">
      <c r="F405" s="3"/>
      <c r="G405" s="3"/>
      <c r="H405" s="3"/>
      <c r="I405" s="3"/>
      <c r="J405" s="3"/>
    </row>
    <row r="406" spans="6:10" ht="12.75">
      <c r="F406" s="3"/>
      <c r="G406" s="3"/>
      <c r="H406" s="3"/>
      <c r="I406" s="3"/>
      <c r="J406" s="3"/>
    </row>
    <row r="407" spans="6:10" ht="12.75">
      <c r="F407" s="3"/>
      <c r="G407" s="3"/>
      <c r="H407" s="3"/>
      <c r="I407" s="3"/>
      <c r="J407" s="3"/>
    </row>
    <row r="408" spans="6:10" ht="12.75">
      <c r="F408" s="3"/>
      <c r="G408" s="3"/>
      <c r="H408" s="3"/>
      <c r="I408" s="3"/>
      <c r="J408" s="3"/>
    </row>
    <row r="409" spans="6:10" ht="12.75">
      <c r="F409" s="3"/>
      <c r="G409" s="3"/>
      <c r="H409" s="3"/>
      <c r="I409" s="3"/>
      <c r="J409" s="3"/>
    </row>
    <row r="410" spans="6:10" ht="12.75">
      <c r="F410" s="3"/>
      <c r="G410" s="3"/>
      <c r="H410" s="3"/>
      <c r="I410" s="3"/>
      <c r="J410" s="3"/>
    </row>
    <row r="411" spans="6:10" ht="12.75">
      <c r="F411" s="3"/>
      <c r="G411" s="3"/>
      <c r="H411" s="3"/>
      <c r="I411" s="3"/>
      <c r="J411" s="3"/>
    </row>
    <row r="412" spans="6:10" ht="12.75">
      <c r="F412" s="3"/>
      <c r="G412" s="3"/>
      <c r="H412" s="3"/>
      <c r="I412" s="3"/>
      <c r="J412" s="3"/>
    </row>
    <row r="413" spans="6:10" ht="12.75">
      <c r="F413" s="3"/>
      <c r="G413" s="3"/>
      <c r="H413" s="3"/>
      <c r="I413" s="3"/>
      <c r="J413" s="3"/>
    </row>
    <row r="414" spans="6:10" ht="12.75">
      <c r="F414" s="3"/>
      <c r="G414" s="3"/>
      <c r="H414" s="3"/>
      <c r="I414" s="3"/>
      <c r="J414" s="3"/>
    </row>
    <row r="415" spans="6:10" ht="12.75">
      <c r="F415" s="3"/>
      <c r="G415" s="3"/>
      <c r="H415" s="3"/>
      <c r="I415" s="3"/>
      <c r="J415" s="3"/>
    </row>
    <row r="416" spans="6:10" ht="12.75">
      <c r="F416" s="3"/>
      <c r="G416" s="3"/>
      <c r="H416" s="3"/>
      <c r="I416" s="3"/>
      <c r="J416" s="3"/>
    </row>
    <row r="417" spans="6:10" ht="12.75">
      <c r="F417" s="3"/>
      <c r="G417" s="3"/>
      <c r="H417" s="3"/>
      <c r="I417" s="3"/>
      <c r="J417" s="3"/>
    </row>
    <row r="418" spans="6:10" ht="12.75">
      <c r="F418" s="3"/>
      <c r="G418" s="3"/>
      <c r="H418" s="3"/>
      <c r="I418" s="3"/>
      <c r="J418" s="3"/>
    </row>
    <row r="419" spans="6:10" ht="12.75">
      <c r="F419" s="3"/>
      <c r="G419" s="3"/>
      <c r="H419" s="3"/>
      <c r="I419" s="3"/>
      <c r="J419" s="3"/>
    </row>
    <row r="420" spans="6:10" ht="12.75">
      <c r="F420" s="3"/>
      <c r="G420" s="3"/>
      <c r="H420" s="3"/>
      <c r="I420" s="3"/>
      <c r="J420" s="3"/>
    </row>
    <row r="421" spans="6:10" ht="12.75">
      <c r="F421" s="3"/>
      <c r="G421" s="3"/>
      <c r="H421" s="3"/>
      <c r="I421" s="3"/>
      <c r="J421" s="3"/>
    </row>
    <row r="422" spans="6:10" ht="12.75">
      <c r="F422" s="3"/>
      <c r="G422" s="3"/>
      <c r="H422" s="3"/>
      <c r="I422" s="3"/>
      <c r="J422" s="3"/>
    </row>
    <row r="423" spans="6:10" ht="12.75">
      <c r="F423" s="3"/>
      <c r="G423" s="3"/>
      <c r="H423" s="3"/>
      <c r="I423" s="3"/>
      <c r="J423" s="3"/>
    </row>
    <row r="424" spans="6:10" ht="12.75">
      <c r="F424" s="3"/>
      <c r="G424" s="3"/>
      <c r="H424" s="3"/>
      <c r="I424" s="3"/>
      <c r="J424" s="3"/>
    </row>
    <row r="425" spans="6:10" ht="12.75">
      <c r="F425" s="3"/>
      <c r="G425" s="3"/>
      <c r="H425" s="3"/>
      <c r="I425" s="3"/>
      <c r="J425" s="3"/>
    </row>
    <row r="426" spans="6:10" ht="12.75">
      <c r="F426" s="3"/>
      <c r="G426" s="3"/>
      <c r="H426" s="3"/>
      <c r="I426" s="3"/>
      <c r="J426" s="3"/>
    </row>
    <row r="427" spans="6:10" ht="12.75">
      <c r="F427" s="3"/>
      <c r="G427" s="3"/>
      <c r="H427" s="3"/>
      <c r="I427" s="3"/>
      <c r="J427" s="3"/>
    </row>
    <row r="428" spans="6:10" ht="12.75">
      <c r="F428" s="3"/>
      <c r="G428" s="3"/>
      <c r="H428" s="3"/>
      <c r="I428" s="3"/>
      <c r="J428" s="3"/>
    </row>
    <row r="429" spans="6:10" ht="12.75">
      <c r="F429" s="3"/>
      <c r="G429" s="3"/>
      <c r="H429" s="3"/>
      <c r="I429" s="3"/>
      <c r="J429" s="3"/>
    </row>
    <row r="430" spans="6:10" ht="12.75">
      <c r="F430" s="3"/>
      <c r="G430" s="3"/>
      <c r="H430" s="3"/>
      <c r="I430" s="3"/>
      <c r="J430" s="3"/>
    </row>
    <row r="431" spans="6:10" ht="12.75">
      <c r="F431" s="3"/>
      <c r="G431" s="3"/>
      <c r="H431" s="3"/>
      <c r="I431" s="3"/>
      <c r="J431" s="3"/>
    </row>
    <row r="432" spans="6:10" ht="12.75">
      <c r="F432" s="3"/>
      <c r="G432" s="3"/>
      <c r="H432" s="3"/>
      <c r="I432" s="3"/>
      <c r="J432" s="3"/>
    </row>
    <row r="433" spans="6:10" ht="12.75">
      <c r="F433" s="3"/>
      <c r="G433" s="3"/>
      <c r="H433" s="3"/>
      <c r="I433" s="3"/>
      <c r="J433" s="3"/>
    </row>
    <row r="434" spans="6:10" ht="12.75">
      <c r="F434" s="3"/>
      <c r="G434" s="3"/>
      <c r="H434" s="3"/>
      <c r="I434" s="3"/>
      <c r="J434" s="3"/>
    </row>
    <row r="435" spans="6:10" ht="12.75">
      <c r="F435" s="3"/>
      <c r="G435" s="3"/>
      <c r="H435" s="3"/>
      <c r="I435" s="3"/>
      <c r="J435" s="3"/>
    </row>
    <row r="436" spans="6:10" ht="12.75">
      <c r="F436" s="3"/>
      <c r="G436" s="3"/>
      <c r="H436" s="3"/>
      <c r="I436" s="3"/>
      <c r="J436" s="3"/>
    </row>
    <row r="437" spans="6:10" ht="12.75">
      <c r="F437" s="3"/>
      <c r="G437" s="3"/>
      <c r="H437" s="3"/>
      <c r="I437" s="3"/>
      <c r="J437" s="3"/>
    </row>
    <row r="438" spans="6:10" ht="12.75">
      <c r="F438" s="3"/>
      <c r="G438" s="3"/>
      <c r="H438" s="3"/>
      <c r="I438" s="3"/>
      <c r="J438" s="3"/>
    </row>
    <row r="439" spans="6:10" ht="12.75">
      <c r="F439" s="3"/>
      <c r="G439" s="3"/>
      <c r="H439" s="3"/>
      <c r="I439" s="3"/>
      <c r="J439" s="3"/>
    </row>
    <row r="440" spans="6:10" ht="12.75">
      <c r="F440" s="3"/>
      <c r="G440" s="3"/>
      <c r="H440" s="3"/>
      <c r="I440" s="3"/>
      <c r="J440" s="3"/>
    </row>
    <row r="441" spans="6:10" ht="12.75">
      <c r="F441" s="3"/>
      <c r="G441" s="3"/>
      <c r="H441" s="3"/>
      <c r="I441" s="3"/>
      <c r="J441" s="3"/>
    </row>
    <row r="442" spans="6:10" ht="12.75">
      <c r="F442" s="3"/>
      <c r="G442" s="3"/>
      <c r="H442" s="3"/>
      <c r="I442" s="3"/>
      <c r="J442" s="3"/>
    </row>
    <row r="443" spans="6:10" ht="12.75">
      <c r="F443" s="3"/>
      <c r="G443" s="3"/>
      <c r="H443" s="3"/>
      <c r="I443" s="3"/>
      <c r="J443" s="3"/>
    </row>
    <row r="444" spans="6:10" ht="12.75">
      <c r="F444" s="3"/>
      <c r="G444" s="3"/>
      <c r="H444" s="3"/>
      <c r="I444" s="3"/>
      <c r="J444" s="3"/>
    </row>
    <row r="445" spans="6:10" ht="12.75">
      <c r="F445" s="3"/>
      <c r="G445" s="3"/>
      <c r="H445" s="3"/>
      <c r="I445" s="3"/>
      <c r="J445" s="3"/>
    </row>
    <row r="446" spans="6:10" ht="12.75">
      <c r="F446" s="3"/>
      <c r="G446" s="3"/>
      <c r="H446" s="3"/>
      <c r="I446" s="3"/>
      <c r="J446" s="3"/>
    </row>
    <row r="447" spans="6:10" ht="12.75">
      <c r="F447" s="3"/>
      <c r="G447" s="3"/>
      <c r="H447" s="3"/>
      <c r="I447" s="3"/>
      <c r="J447" s="3"/>
    </row>
    <row r="448" spans="6:10" ht="12.75">
      <c r="F448" s="3"/>
      <c r="G448" s="3"/>
      <c r="H448" s="3"/>
      <c r="I448" s="3"/>
      <c r="J448" s="3"/>
    </row>
    <row r="449" spans="6:10" ht="12.75">
      <c r="F449" s="3"/>
      <c r="G449" s="3"/>
      <c r="H449" s="3"/>
      <c r="I449" s="3"/>
      <c r="J449" s="3"/>
    </row>
    <row r="450" spans="6:10" ht="12.75">
      <c r="F450" s="3"/>
      <c r="G450" s="3"/>
      <c r="H450" s="3"/>
      <c r="I450" s="3"/>
      <c r="J450" s="3"/>
    </row>
    <row r="451" spans="6:10" ht="12.75">
      <c r="F451" s="3"/>
      <c r="G451" s="3"/>
      <c r="H451" s="3"/>
      <c r="I451" s="3"/>
      <c r="J451" s="3"/>
    </row>
    <row r="452" spans="6:10" ht="12.75">
      <c r="F452" s="3"/>
      <c r="G452" s="3"/>
      <c r="H452" s="3"/>
      <c r="I452" s="3"/>
      <c r="J452" s="3"/>
    </row>
    <row r="453" spans="6:10" ht="12.75">
      <c r="F453" s="3"/>
      <c r="G453" s="3"/>
      <c r="H453" s="3"/>
      <c r="I453" s="3"/>
      <c r="J453" s="3"/>
    </row>
    <row r="454" spans="6:10" ht="12.75">
      <c r="F454" s="3"/>
      <c r="G454" s="3"/>
      <c r="H454" s="3"/>
      <c r="I454" s="3"/>
      <c r="J454" s="3"/>
    </row>
    <row r="455" spans="6:10" ht="12.75">
      <c r="F455" s="3"/>
      <c r="G455" s="3"/>
      <c r="H455" s="3"/>
      <c r="I455" s="3"/>
      <c r="J455" s="3"/>
    </row>
    <row r="456" spans="6:10" ht="12.75">
      <c r="F456" s="3"/>
      <c r="G456" s="3"/>
      <c r="H456" s="3"/>
      <c r="I456" s="3"/>
      <c r="J456" s="3"/>
    </row>
    <row r="457" spans="6:10" ht="12.75">
      <c r="F457" s="3"/>
      <c r="G457" s="3"/>
      <c r="H457" s="3"/>
      <c r="I457" s="3"/>
      <c r="J457" s="3"/>
    </row>
    <row r="458" spans="6:10" ht="12.75">
      <c r="F458" s="3"/>
      <c r="G458" s="3"/>
      <c r="H458" s="3"/>
      <c r="I458" s="3"/>
      <c r="J458" s="3"/>
    </row>
    <row r="459" spans="6:10" ht="12.75">
      <c r="F459" s="3"/>
      <c r="G459" s="3"/>
      <c r="H459" s="3"/>
      <c r="I459" s="3"/>
      <c r="J459" s="3"/>
    </row>
    <row r="460" spans="6:10" ht="12.75">
      <c r="F460" s="3"/>
      <c r="G460" s="3"/>
      <c r="H460" s="3"/>
      <c r="I460" s="3"/>
      <c r="J460" s="3"/>
    </row>
    <row r="461" spans="6:10" ht="12.75">
      <c r="F461" s="3"/>
      <c r="G461" s="3"/>
      <c r="H461" s="3"/>
      <c r="I461" s="3"/>
      <c r="J461" s="3"/>
    </row>
    <row r="462" spans="6:10" ht="12.75">
      <c r="F462" s="3"/>
      <c r="G462" s="3"/>
      <c r="H462" s="3"/>
      <c r="I462" s="3"/>
      <c r="J462" s="3"/>
    </row>
    <row r="463" spans="6:10" ht="12.75">
      <c r="F463" s="3"/>
      <c r="G463" s="3"/>
      <c r="H463" s="3"/>
      <c r="I463" s="3"/>
      <c r="J463" s="3"/>
    </row>
    <row r="464" spans="6:10" ht="12.75">
      <c r="F464" s="3"/>
      <c r="G464" s="3"/>
      <c r="H464" s="3"/>
      <c r="I464" s="3"/>
      <c r="J464" s="3"/>
    </row>
    <row r="465" spans="6:10" ht="12.75">
      <c r="F465" s="3"/>
      <c r="G465" s="3"/>
      <c r="H465" s="3"/>
      <c r="I465" s="3"/>
      <c r="J465" s="3"/>
    </row>
    <row r="466" spans="6:10" ht="12.75">
      <c r="F466" s="3"/>
      <c r="G466" s="3"/>
      <c r="H466" s="3"/>
      <c r="I466" s="3"/>
      <c r="J466" s="3"/>
    </row>
    <row r="467" spans="6:10" ht="12.75">
      <c r="F467" s="3"/>
      <c r="G467" s="3"/>
      <c r="H467" s="3"/>
      <c r="I467" s="3"/>
      <c r="J467" s="3"/>
    </row>
    <row r="468" spans="6:10" ht="12.75">
      <c r="F468" s="3"/>
      <c r="G468" s="3"/>
      <c r="H468" s="3"/>
      <c r="I468" s="3"/>
      <c r="J468" s="3"/>
    </row>
    <row r="469" spans="6:10" ht="12.75">
      <c r="F469" s="3"/>
      <c r="G469" s="3"/>
      <c r="H469" s="3"/>
      <c r="I469" s="3"/>
      <c r="J469" s="3"/>
    </row>
    <row r="470" spans="6:10" ht="12.75">
      <c r="F470" s="3"/>
      <c r="G470" s="3"/>
      <c r="H470" s="3"/>
      <c r="I470" s="3"/>
      <c r="J470" s="3"/>
    </row>
    <row r="471" spans="6:10" ht="12.75">
      <c r="F471" s="3"/>
      <c r="G471" s="3"/>
      <c r="H471" s="3"/>
      <c r="I471" s="3"/>
      <c r="J471" s="3"/>
    </row>
    <row r="472" spans="6:10" ht="12.75">
      <c r="F472" s="3"/>
      <c r="G472" s="3"/>
      <c r="H472" s="3"/>
      <c r="I472" s="3"/>
      <c r="J472" s="3"/>
    </row>
    <row r="473" spans="6:10" ht="12.75">
      <c r="F473" s="3"/>
      <c r="G473" s="3"/>
      <c r="H473" s="3"/>
      <c r="I473" s="3"/>
      <c r="J473" s="3"/>
    </row>
    <row r="474" spans="6:10" ht="12.75">
      <c r="F474" s="3"/>
      <c r="G474" s="3"/>
      <c r="H474" s="3"/>
      <c r="I474" s="3"/>
      <c r="J474" s="3"/>
    </row>
    <row r="475" spans="6:10" ht="12.75">
      <c r="F475" s="3"/>
      <c r="G475" s="3"/>
      <c r="H475" s="3"/>
      <c r="I475" s="3"/>
      <c r="J475" s="3"/>
    </row>
    <row r="476" spans="6:10" ht="12.75">
      <c r="F476" s="3"/>
      <c r="G476" s="3"/>
      <c r="H476" s="3"/>
      <c r="I476" s="3"/>
      <c r="J476" s="3"/>
    </row>
    <row r="477" spans="6:10" ht="12.75">
      <c r="F477" s="3"/>
      <c r="G477" s="3"/>
      <c r="H477" s="3"/>
      <c r="I477" s="3"/>
      <c r="J477" s="3"/>
    </row>
    <row r="478" spans="6:10" ht="12.75">
      <c r="F478" s="3"/>
      <c r="G478" s="3"/>
      <c r="H478" s="3"/>
      <c r="I478" s="3"/>
      <c r="J478" s="3"/>
    </row>
    <row r="479" spans="6:10" ht="12.75">
      <c r="F479" s="3"/>
      <c r="G479" s="3"/>
      <c r="H479" s="3"/>
      <c r="I479" s="3"/>
      <c r="J479" s="3"/>
    </row>
    <row r="480" spans="6:10" ht="12.75">
      <c r="F480" s="3"/>
      <c r="G480" s="3"/>
      <c r="H480" s="3"/>
      <c r="I480" s="3"/>
      <c r="J480" s="3"/>
    </row>
    <row r="481" spans="6:10" ht="12.75">
      <c r="F481" s="3"/>
      <c r="G481" s="3"/>
      <c r="H481" s="3"/>
      <c r="I481" s="3"/>
      <c r="J481" s="3"/>
    </row>
    <row r="482" spans="6:10" ht="12.75">
      <c r="F482" s="3"/>
      <c r="G482" s="3"/>
      <c r="H482" s="3"/>
      <c r="I482" s="3"/>
      <c r="J482" s="3"/>
    </row>
    <row r="483" spans="6:10" ht="12.75">
      <c r="F483" s="3"/>
      <c r="G483" s="3"/>
      <c r="H483" s="3"/>
      <c r="I483" s="3"/>
      <c r="J483" s="3"/>
    </row>
    <row r="484" spans="6:10" ht="12.75">
      <c r="F484" s="3"/>
      <c r="G484" s="3"/>
      <c r="H484" s="3"/>
      <c r="I484" s="3"/>
      <c r="J484" s="3"/>
    </row>
    <row r="485" spans="6:10" ht="12.75">
      <c r="F485" s="3"/>
      <c r="G485" s="3"/>
      <c r="H485" s="3"/>
      <c r="I485" s="3"/>
      <c r="J485" s="3"/>
    </row>
    <row r="486" spans="6:10" ht="12.75">
      <c r="F486" s="3"/>
      <c r="G486" s="3"/>
      <c r="H486" s="3"/>
      <c r="I486" s="3"/>
      <c r="J486" s="3"/>
    </row>
    <row r="487" spans="6:10" ht="12.75">
      <c r="F487" s="3"/>
      <c r="G487" s="3"/>
      <c r="H487" s="3"/>
      <c r="I487" s="3"/>
      <c r="J487" s="3"/>
    </row>
    <row r="488" spans="6:10" ht="12.75">
      <c r="F488" s="3"/>
      <c r="G488" s="3"/>
      <c r="H488" s="3"/>
      <c r="I488" s="3"/>
      <c r="J488" s="3"/>
    </row>
    <row r="489" spans="6:10" ht="12.75">
      <c r="F489" s="3"/>
      <c r="G489" s="3"/>
      <c r="H489" s="3"/>
      <c r="I489" s="3"/>
      <c r="J489" s="3"/>
    </row>
    <row r="490" spans="6:10" ht="12.75">
      <c r="F490" s="3"/>
      <c r="G490" s="3"/>
      <c r="H490" s="3"/>
      <c r="I490" s="3"/>
      <c r="J490" s="3"/>
    </row>
    <row r="491" spans="6:10" ht="12.75">
      <c r="F491" s="3"/>
      <c r="G491" s="3"/>
      <c r="H491" s="3"/>
      <c r="I491" s="3"/>
      <c r="J491" s="3"/>
    </row>
    <row r="492" spans="6:10" ht="12.75">
      <c r="F492" s="3"/>
      <c r="G492" s="3"/>
      <c r="H492" s="3"/>
      <c r="I492" s="3"/>
      <c r="J492" s="3"/>
    </row>
    <row r="493" spans="6:10" ht="12.75">
      <c r="F493" s="3"/>
      <c r="G493" s="3"/>
      <c r="H493" s="3"/>
      <c r="I493" s="3"/>
      <c r="J493" s="3"/>
    </row>
    <row r="494" spans="6:10" ht="12.75">
      <c r="F494" s="3"/>
      <c r="G494" s="3"/>
      <c r="H494" s="3"/>
      <c r="I494" s="3"/>
      <c r="J494" s="3"/>
    </row>
    <row r="495" spans="6:10" ht="12.75">
      <c r="F495" s="3"/>
      <c r="G495" s="3"/>
      <c r="H495" s="3"/>
      <c r="I495" s="3"/>
      <c r="J495" s="3"/>
    </row>
    <row r="496" spans="6:10" ht="12.75">
      <c r="F496" s="3"/>
      <c r="G496" s="3"/>
      <c r="H496" s="3"/>
      <c r="I496" s="3"/>
      <c r="J496" s="3"/>
    </row>
    <row r="497" spans="6:10" ht="12.75">
      <c r="F497" s="3"/>
      <c r="G497" s="3"/>
      <c r="H497" s="3"/>
      <c r="I497" s="3"/>
      <c r="J497" s="3"/>
    </row>
    <row r="498" spans="6:10" ht="12.75">
      <c r="F498" s="3"/>
      <c r="G498" s="3"/>
      <c r="H498" s="3"/>
      <c r="I498" s="3"/>
      <c r="J498" s="3"/>
    </row>
    <row r="499" spans="6:10" ht="12.75">
      <c r="F499" s="3"/>
      <c r="G499" s="3"/>
      <c r="H499" s="3"/>
      <c r="I499" s="3"/>
      <c r="J499" s="3"/>
    </row>
    <row r="500" spans="6:10" ht="12.75">
      <c r="F500" s="3"/>
      <c r="G500" s="3"/>
      <c r="H500" s="3"/>
      <c r="I500" s="3"/>
      <c r="J500" s="3"/>
    </row>
    <row r="501" spans="6:10" ht="12.75">
      <c r="F501" s="3"/>
      <c r="G501" s="3"/>
      <c r="H501" s="3"/>
      <c r="I501" s="3"/>
      <c r="J501" s="3"/>
    </row>
    <row r="502" spans="6:10" ht="12.75">
      <c r="F502" s="3"/>
      <c r="G502" s="3"/>
      <c r="H502" s="3"/>
      <c r="I502" s="3"/>
      <c r="J502" s="3"/>
    </row>
    <row r="503" spans="6:10" ht="12.75">
      <c r="F503" s="3"/>
      <c r="G503" s="3"/>
      <c r="H503" s="3"/>
      <c r="I503" s="3"/>
      <c r="J503" s="3"/>
    </row>
    <row r="504" spans="6:10" ht="12.75">
      <c r="F504" s="3"/>
      <c r="G504" s="3"/>
      <c r="H504" s="3"/>
      <c r="I504" s="3"/>
      <c r="J504" s="3"/>
    </row>
    <row r="505" spans="6:10" ht="12.75">
      <c r="F505" s="3"/>
      <c r="G505" s="3"/>
      <c r="H505" s="3"/>
      <c r="I505" s="3"/>
      <c r="J505" s="3"/>
    </row>
    <row r="506" spans="6:10" ht="12.75">
      <c r="F506" s="3"/>
      <c r="G506" s="3"/>
      <c r="H506" s="3"/>
      <c r="I506" s="3"/>
      <c r="J506" s="3"/>
    </row>
    <row r="507" spans="6:10" ht="12.75">
      <c r="F507" s="3"/>
      <c r="G507" s="3"/>
      <c r="H507" s="3"/>
      <c r="I507" s="3"/>
      <c r="J507" s="3"/>
    </row>
    <row r="508" spans="6:10" ht="12.75">
      <c r="F508" s="3"/>
      <c r="G508" s="3"/>
      <c r="H508" s="3"/>
      <c r="I508" s="3"/>
      <c r="J508" s="3"/>
    </row>
    <row r="509" spans="6:10" ht="12.75">
      <c r="F509" s="3"/>
      <c r="G509" s="3"/>
      <c r="H509" s="3"/>
      <c r="I509" s="3"/>
      <c r="J509" s="3"/>
    </row>
    <row r="510" spans="6:10" ht="12.75">
      <c r="F510" s="3"/>
      <c r="G510" s="3"/>
      <c r="H510" s="3"/>
      <c r="I510" s="3"/>
      <c r="J510" s="3"/>
    </row>
    <row r="511" spans="6:10" ht="12.75">
      <c r="F511" s="3"/>
      <c r="G511" s="3"/>
      <c r="H511" s="3"/>
      <c r="I511" s="3"/>
      <c r="J511" s="3"/>
    </row>
    <row r="512" spans="6:10" ht="12.75">
      <c r="F512" s="3"/>
      <c r="G512" s="3"/>
      <c r="H512" s="3"/>
      <c r="I512" s="3"/>
      <c r="J512" s="3"/>
    </row>
    <row r="513" spans="6:10" ht="12.75">
      <c r="F513" s="3"/>
      <c r="G513" s="3"/>
      <c r="H513" s="3"/>
      <c r="I513" s="3"/>
      <c r="J513" s="3"/>
    </row>
    <row r="514" spans="6:10" ht="12.75">
      <c r="F514" s="3"/>
      <c r="G514" s="3"/>
      <c r="H514" s="3"/>
      <c r="I514" s="3"/>
      <c r="J514" s="3"/>
    </row>
    <row r="515" spans="6:10" ht="12.75">
      <c r="F515" s="3"/>
      <c r="G515" s="3"/>
      <c r="H515" s="3"/>
      <c r="I515" s="3"/>
      <c r="J515" s="3"/>
    </row>
    <row r="516" spans="6:10" ht="12.75">
      <c r="F516" s="3"/>
      <c r="G516" s="3"/>
      <c r="H516" s="3"/>
      <c r="I516" s="3"/>
      <c r="J516" s="3"/>
    </row>
    <row r="517" spans="6:10" ht="12.75">
      <c r="F517" s="3"/>
      <c r="G517" s="3"/>
      <c r="H517" s="3"/>
      <c r="I517" s="3"/>
      <c r="J517" s="3"/>
    </row>
    <row r="518" spans="6:10" ht="12.75">
      <c r="F518" s="3"/>
      <c r="G518" s="3"/>
      <c r="H518" s="3"/>
      <c r="I518" s="3"/>
      <c r="J518" s="3"/>
    </row>
    <row r="519" spans="6:10" ht="12.75">
      <c r="F519" s="3"/>
      <c r="G519" s="3"/>
      <c r="H519" s="3"/>
      <c r="I519" s="3"/>
      <c r="J519" s="3"/>
    </row>
    <row r="520" spans="6:10" ht="12.75">
      <c r="F520" s="3"/>
      <c r="G520" s="3"/>
      <c r="H520" s="3"/>
      <c r="I520" s="3"/>
      <c r="J520" s="3"/>
    </row>
    <row r="521" spans="6:10" ht="12.75">
      <c r="F521" s="3"/>
      <c r="G521" s="3"/>
      <c r="H521" s="3"/>
      <c r="I521" s="3"/>
      <c r="J521" s="3"/>
    </row>
    <row r="522" spans="6:10" ht="12.75">
      <c r="F522" s="3"/>
      <c r="G522" s="3"/>
      <c r="H522" s="3"/>
      <c r="I522" s="3"/>
      <c r="J522" s="3"/>
    </row>
    <row r="523" spans="6:10" ht="12.75">
      <c r="F523" s="3"/>
      <c r="G523" s="3"/>
      <c r="H523" s="3"/>
      <c r="I523" s="3"/>
      <c r="J523" s="3"/>
    </row>
    <row r="524" spans="6:10" ht="12.75">
      <c r="F524" s="3"/>
      <c r="G524" s="3"/>
      <c r="H524" s="3"/>
      <c r="I524" s="3"/>
      <c r="J524" s="3"/>
    </row>
    <row r="525" spans="6:10" ht="12.75">
      <c r="F525" s="3"/>
      <c r="G525" s="3"/>
      <c r="H525" s="3"/>
      <c r="I525" s="3"/>
      <c r="J525" s="3"/>
    </row>
    <row r="526" spans="6:10" ht="12.75">
      <c r="F526" s="3"/>
      <c r="G526" s="3"/>
      <c r="H526" s="3"/>
      <c r="I526" s="3"/>
      <c r="J526" s="3"/>
    </row>
    <row r="527" spans="6:10" ht="12.75">
      <c r="F527" s="3"/>
      <c r="G527" s="3"/>
      <c r="H527" s="3"/>
      <c r="I527" s="3"/>
      <c r="J527" s="3"/>
    </row>
    <row r="528" spans="6:10" ht="12.75">
      <c r="F528" s="3"/>
      <c r="G528" s="3"/>
      <c r="H528" s="3"/>
      <c r="I528" s="3"/>
      <c r="J528" s="3"/>
    </row>
    <row r="529" spans="6:10" ht="12.75">
      <c r="F529" s="3"/>
      <c r="G529" s="3"/>
      <c r="H529" s="3"/>
      <c r="I529" s="3"/>
      <c r="J529" s="3"/>
    </row>
    <row r="530" spans="6:10" ht="12.75">
      <c r="F530" s="3"/>
      <c r="G530" s="3"/>
      <c r="H530" s="3"/>
      <c r="I530" s="3"/>
      <c r="J530" s="3"/>
    </row>
    <row r="531" spans="6:10" ht="12.75">
      <c r="F531" s="3"/>
      <c r="G531" s="3"/>
      <c r="H531" s="3"/>
      <c r="I531" s="3"/>
      <c r="J531" s="3"/>
    </row>
    <row r="532" spans="6:10" ht="12.75">
      <c r="F532" s="3"/>
      <c r="G532" s="3"/>
      <c r="H532" s="3"/>
      <c r="I532" s="3"/>
      <c r="J532" s="3"/>
    </row>
    <row r="533" spans="6:10" ht="12.75">
      <c r="F533" s="3"/>
      <c r="G533" s="3"/>
      <c r="H533" s="3"/>
      <c r="I533" s="3"/>
      <c r="J533" s="3"/>
    </row>
    <row r="534" spans="6:10" ht="12.75">
      <c r="F534" s="3"/>
      <c r="G534" s="3"/>
      <c r="H534" s="3"/>
      <c r="I534" s="3"/>
      <c r="J534" s="3"/>
    </row>
    <row r="535" spans="6:10" ht="12.75">
      <c r="F535" s="3"/>
      <c r="G535" s="3"/>
      <c r="H535" s="3"/>
      <c r="I535" s="3"/>
      <c r="J535" s="3"/>
    </row>
    <row r="536" spans="6:10" ht="12.75">
      <c r="F536" s="3"/>
      <c r="G536" s="3"/>
      <c r="H536" s="3"/>
      <c r="I536" s="3"/>
      <c r="J536" s="3"/>
    </row>
    <row r="537" spans="6:10" ht="12.75">
      <c r="F537" s="3"/>
      <c r="G537" s="3"/>
      <c r="H537" s="3"/>
      <c r="I537" s="3"/>
      <c r="J537" s="3"/>
    </row>
    <row r="538" spans="6:10" ht="12.75">
      <c r="F538" s="3"/>
      <c r="G538" s="3"/>
      <c r="H538" s="3"/>
      <c r="I538" s="3"/>
      <c r="J538" s="3"/>
    </row>
    <row r="539" spans="6:10" ht="12.75">
      <c r="F539" s="3"/>
      <c r="G539" s="3"/>
      <c r="H539" s="3"/>
      <c r="I539" s="3"/>
      <c r="J539" s="3"/>
    </row>
    <row r="540" spans="6:10" ht="12.75">
      <c r="F540" s="3"/>
      <c r="G540" s="3"/>
      <c r="H540" s="3"/>
      <c r="I540" s="3"/>
      <c r="J540" s="3"/>
    </row>
    <row r="541" spans="6:10" ht="12.75">
      <c r="F541" s="3"/>
      <c r="G541" s="3"/>
      <c r="H541" s="3"/>
      <c r="I541" s="3"/>
      <c r="J541" s="3"/>
    </row>
    <row r="542" spans="6:10" ht="12.75">
      <c r="F542" s="3"/>
      <c r="G542" s="3"/>
      <c r="H542" s="3"/>
      <c r="I542" s="3"/>
      <c r="J542" s="3"/>
    </row>
    <row r="543" spans="6:10" ht="12.75">
      <c r="F543" s="3"/>
      <c r="G543" s="3"/>
      <c r="H543" s="3"/>
      <c r="I543" s="3"/>
      <c r="J543" s="3"/>
    </row>
    <row r="544" spans="6:10" ht="12.75">
      <c r="F544" s="3"/>
      <c r="G544" s="3"/>
      <c r="H544" s="3"/>
      <c r="I544" s="3"/>
      <c r="J544" s="3"/>
    </row>
    <row r="545" spans="6:10" ht="12.75">
      <c r="F545" s="3"/>
      <c r="G545" s="3"/>
      <c r="H545" s="3"/>
      <c r="I545" s="3"/>
      <c r="J545" s="3"/>
    </row>
    <row r="546" spans="6:10" ht="12.75">
      <c r="F546" s="3"/>
      <c r="G546" s="3"/>
      <c r="H546" s="3"/>
      <c r="I546" s="3"/>
      <c r="J546" s="3"/>
    </row>
    <row r="547" spans="6:10" ht="12.75">
      <c r="F547" s="3"/>
      <c r="G547" s="3"/>
      <c r="H547" s="3"/>
      <c r="I547" s="3"/>
      <c r="J547" s="3"/>
    </row>
    <row r="548" spans="6:10" ht="12.75">
      <c r="F548" s="3"/>
      <c r="G548" s="3"/>
      <c r="H548" s="3"/>
      <c r="I548" s="3"/>
      <c r="J548" s="3"/>
    </row>
    <row r="549" spans="6:10" ht="12.75">
      <c r="F549" s="3"/>
      <c r="G549" s="3"/>
      <c r="H549" s="3"/>
      <c r="I549" s="3"/>
      <c r="J549" s="3"/>
    </row>
    <row r="550" spans="6:10" ht="12.75">
      <c r="F550" s="3"/>
      <c r="G550" s="3"/>
      <c r="H550" s="3"/>
      <c r="I550" s="3"/>
      <c r="J550" s="3"/>
    </row>
    <row r="551" spans="6:10" ht="12.75">
      <c r="F551" s="3"/>
      <c r="G551" s="3"/>
      <c r="H551" s="3"/>
      <c r="I551" s="3"/>
      <c r="J551" s="3"/>
    </row>
    <row r="552" spans="6:10" ht="12.75">
      <c r="F552" s="3"/>
      <c r="G552" s="3"/>
      <c r="H552" s="3"/>
      <c r="I552" s="3"/>
      <c r="J552" s="3"/>
    </row>
    <row r="553" spans="6:10" ht="12.75">
      <c r="F553" s="3"/>
      <c r="G553" s="3"/>
      <c r="H553" s="3"/>
      <c r="I553" s="3"/>
      <c r="J553" s="3"/>
    </row>
    <row r="554" spans="6:10" ht="12.75">
      <c r="F554" s="3"/>
      <c r="G554" s="3"/>
      <c r="H554" s="3"/>
      <c r="I554" s="3"/>
      <c r="J554" s="3"/>
    </row>
    <row r="555" spans="6:10" ht="12.75">
      <c r="F555" s="3"/>
      <c r="G555" s="3"/>
      <c r="H555" s="3"/>
      <c r="I555" s="3"/>
      <c r="J555" s="3"/>
    </row>
    <row r="556" spans="6:10" ht="12.75">
      <c r="F556" s="3"/>
      <c r="G556" s="3"/>
      <c r="H556" s="3"/>
      <c r="I556" s="3"/>
      <c r="J556" s="3"/>
    </row>
    <row r="557" spans="6:10" ht="12.75">
      <c r="F557" s="3"/>
      <c r="G557" s="3"/>
      <c r="H557" s="3"/>
      <c r="I557" s="3"/>
      <c r="J557" s="3"/>
    </row>
    <row r="558" spans="6:10" ht="12.75">
      <c r="F558" s="3"/>
      <c r="G558" s="3"/>
      <c r="H558" s="3"/>
      <c r="I558" s="3"/>
      <c r="J558" s="3"/>
    </row>
    <row r="559" spans="6:10" ht="12.75">
      <c r="F559" s="3"/>
      <c r="G559" s="3"/>
      <c r="H559" s="3"/>
      <c r="I559" s="3"/>
      <c r="J559" s="3"/>
    </row>
    <row r="560" spans="6:10" ht="12.75">
      <c r="F560" s="3"/>
      <c r="G560" s="3"/>
      <c r="H560" s="3"/>
      <c r="I560" s="3"/>
      <c r="J560" s="3"/>
    </row>
    <row r="561" spans="6:10" ht="12.75">
      <c r="F561" s="3"/>
      <c r="G561" s="3"/>
      <c r="H561" s="3"/>
      <c r="I561" s="3"/>
      <c r="J561" s="3"/>
    </row>
    <row r="562" spans="6:10" ht="12.75">
      <c r="F562" s="3"/>
      <c r="G562" s="3"/>
      <c r="H562" s="3"/>
      <c r="I562" s="3"/>
      <c r="J562" s="3"/>
    </row>
    <row r="563" spans="6:10" ht="12.75">
      <c r="F563" s="3"/>
      <c r="G563" s="3"/>
      <c r="H563" s="3"/>
      <c r="I563" s="3"/>
      <c r="J563" s="3"/>
    </row>
    <row r="564" spans="6:10" ht="12.75">
      <c r="F564" s="3"/>
      <c r="G564" s="3"/>
      <c r="H564" s="3"/>
      <c r="I564" s="3"/>
      <c r="J564" s="3"/>
    </row>
    <row r="565" spans="6:10" ht="12.75">
      <c r="F565" s="3"/>
      <c r="G565" s="3"/>
      <c r="H565" s="3"/>
      <c r="I565" s="3"/>
      <c r="J565" s="3"/>
    </row>
    <row r="566" spans="6:10" ht="12.75">
      <c r="F566" s="3"/>
      <c r="G566" s="3"/>
      <c r="H566" s="3"/>
      <c r="I566" s="3"/>
      <c r="J566" s="3"/>
    </row>
    <row r="567" spans="6:10" ht="12.75">
      <c r="F567" s="3"/>
      <c r="G567" s="3"/>
      <c r="H567" s="3"/>
      <c r="I567" s="3"/>
      <c r="J567" s="3"/>
    </row>
    <row r="568" spans="6:10" ht="12.75">
      <c r="F568" s="3"/>
      <c r="G568" s="3"/>
      <c r="H568" s="3"/>
      <c r="I568" s="3"/>
      <c r="J568" s="3"/>
    </row>
    <row r="569" spans="6:10" ht="12.75">
      <c r="F569" s="3"/>
      <c r="G569" s="3"/>
      <c r="H569" s="3"/>
      <c r="I569" s="3"/>
      <c r="J569" s="3"/>
    </row>
    <row r="570" spans="6:10" ht="12.75">
      <c r="F570" s="3"/>
      <c r="G570" s="3"/>
      <c r="H570" s="3"/>
      <c r="I570" s="3"/>
      <c r="J570" s="3"/>
    </row>
    <row r="571" spans="6:10" ht="12.75">
      <c r="F571" s="3"/>
      <c r="G571" s="3"/>
      <c r="H571" s="3"/>
      <c r="I571" s="3"/>
      <c r="J571" s="3"/>
    </row>
    <row r="572" spans="6:10" ht="12.75">
      <c r="F572" s="3"/>
      <c r="G572" s="3"/>
      <c r="H572" s="3"/>
      <c r="I572" s="3"/>
      <c r="J572" s="3"/>
    </row>
    <row r="573" spans="6:10" ht="12.75">
      <c r="F573" s="3"/>
      <c r="G573" s="3"/>
      <c r="H573" s="3"/>
      <c r="I573" s="3"/>
      <c r="J573" s="3"/>
    </row>
    <row r="574" spans="6:10" ht="12.75">
      <c r="F574" s="3"/>
      <c r="G574" s="3"/>
      <c r="H574" s="3"/>
      <c r="I574" s="3"/>
      <c r="J574" s="3"/>
    </row>
    <row r="575" spans="6:10" ht="12.75">
      <c r="F575" s="3"/>
      <c r="G575" s="3"/>
      <c r="H575" s="3"/>
      <c r="I575" s="3"/>
      <c r="J575" s="3"/>
    </row>
    <row r="576" spans="6:10" ht="12.75">
      <c r="F576" s="3"/>
      <c r="G576" s="3"/>
      <c r="H576" s="3"/>
      <c r="I576" s="3"/>
      <c r="J576" s="3"/>
    </row>
    <row r="577" spans="6:10" ht="12.75">
      <c r="F577" s="3"/>
      <c r="G577" s="3"/>
      <c r="H577" s="3"/>
      <c r="I577" s="3"/>
      <c r="J577" s="3"/>
    </row>
    <row r="578" spans="6:10" ht="12.75">
      <c r="F578" s="3"/>
      <c r="G578" s="3"/>
      <c r="H578" s="3"/>
      <c r="I578" s="3"/>
      <c r="J578" s="3"/>
    </row>
    <row r="579" spans="6:10" ht="12.75">
      <c r="F579" s="3"/>
      <c r="G579" s="3"/>
      <c r="H579" s="3"/>
      <c r="I579" s="3"/>
      <c r="J579" s="3"/>
    </row>
    <row r="580" spans="6:10" ht="12.75">
      <c r="F580" s="3"/>
      <c r="G580" s="3"/>
      <c r="H580" s="3"/>
      <c r="I580" s="3"/>
      <c r="J580" s="3"/>
    </row>
    <row r="581" spans="6:10" ht="12.75">
      <c r="F581" s="3"/>
      <c r="G581" s="3"/>
      <c r="H581" s="3"/>
      <c r="I581" s="3"/>
      <c r="J581" s="3"/>
    </row>
    <row r="582" spans="6:10" ht="12.75">
      <c r="F582" s="3"/>
      <c r="G582" s="3"/>
      <c r="H582" s="3"/>
      <c r="I582" s="3"/>
      <c r="J582" s="3"/>
    </row>
    <row r="583" spans="6:10" ht="12.75">
      <c r="F583" s="3"/>
      <c r="G583" s="3"/>
      <c r="H583" s="3"/>
      <c r="I583" s="3"/>
      <c r="J583" s="3"/>
    </row>
    <row r="584" spans="6:10" ht="12.75">
      <c r="F584" s="3"/>
      <c r="G584" s="3"/>
      <c r="H584" s="3"/>
      <c r="I584" s="3"/>
      <c r="J584" s="3"/>
    </row>
    <row r="585" spans="6:10" ht="12.75">
      <c r="F585" s="3"/>
      <c r="G585" s="3"/>
      <c r="H585" s="3"/>
      <c r="I585" s="3"/>
      <c r="J585" s="3"/>
    </row>
    <row r="586" spans="6:10" ht="12.75">
      <c r="F586" s="3"/>
      <c r="G586" s="3"/>
      <c r="H586" s="3"/>
      <c r="I586" s="3"/>
      <c r="J586" s="3"/>
    </row>
    <row r="587" spans="6:10" ht="12.75">
      <c r="F587" s="3"/>
      <c r="G587" s="3"/>
      <c r="H587" s="3"/>
      <c r="I587" s="3"/>
      <c r="J587" s="3"/>
    </row>
    <row r="588" spans="6:10" ht="12.75">
      <c r="F588" s="3"/>
      <c r="G588" s="3"/>
      <c r="H588" s="3"/>
      <c r="I588" s="3"/>
      <c r="J588" s="3"/>
    </row>
    <row r="589" spans="6:10" ht="12.75">
      <c r="F589" s="3"/>
      <c r="G589" s="3"/>
      <c r="H589" s="3"/>
      <c r="I589" s="3"/>
      <c r="J589" s="3"/>
    </row>
    <row r="590" spans="6:10" ht="12.75">
      <c r="F590" s="3"/>
      <c r="G590" s="3"/>
      <c r="H590" s="3"/>
      <c r="I590" s="3"/>
      <c r="J590" s="3"/>
    </row>
    <row r="591" spans="6:10" ht="12.75">
      <c r="F591" s="3"/>
      <c r="G591" s="3"/>
      <c r="H591" s="3"/>
      <c r="I591" s="3"/>
      <c r="J591" s="3"/>
    </row>
    <row r="592" spans="6:10" ht="12.75">
      <c r="F592" s="3"/>
      <c r="G592" s="3"/>
      <c r="H592" s="3"/>
      <c r="I592" s="3"/>
      <c r="J592" s="3"/>
    </row>
    <row r="593" spans="6:10" ht="12.75">
      <c r="F593" s="3"/>
      <c r="G593" s="3"/>
      <c r="H593" s="3"/>
      <c r="I593" s="3"/>
      <c r="J593" s="3"/>
    </row>
    <row r="594" spans="6:10" ht="12.75">
      <c r="F594" s="3"/>
      <c r="G594" s="3"/>
      <c r="H594" s="3"/>
      <c r="I594" s="3"/>
      <c r="J594" s="3"/>
    </row>
    <row r="595" spans="6:10" ht="12.75">
      <c r="F595" s="3"/>
      <c r="G595" s="3"/>
      <c r="H595" s="3"/>
      <c r="I595" s="3"/>
      <c r="J595" s="3"/>
    </row>
    <row r="596" spans="6:10" ht="12.75">
      <c r="F596" s="3"/>
      <c r="G596" s="3"/>
      <c r="H596" s="3"/>
      <c r="I596" s="3"/>
      <c r="J596" s="3"/>
    </row>
    <row r="597" spans="6:10" ht="12.75">
      <c r="F597" s="3"/>
      <c r="G597" s="3"/>
      <c r="H597" s="3"/>
      <c r="I597" s="3"/>
      <c r="J597" s="3"/>
    </row>
    <row r="598" spans="6:10" ht="12.75">
      <c r="F598" s="3"/>
      <c r="G598" s="3"/>
      <c r="H598" s="3"/>
      <c r="I598" s="3"/>
      <c r="J598" s="3"/>
    </row>
    <row r="599" spans="6:10" ht="12.75">
      <c r="F599" s="3"/>
      <c r="G599" s="3"/>
      <c r="H599" s="3"/>
      <c r="I599" s="3"/>
      <c r="J599" s="3"/>
    </row>
    <row r="600" spans="6:10" ht="12.75">
      <c r="F600" s="3"/>
      <c r="G600" s="3"/>
      <c r="H600" s="3"/>
      <c r="I600" s="3"/>
      <c r="J600" s="3"/>
    </row>
    <row r="601" spans="6:10" ht="12.75">
      <c r="F601" s="3"/>
      <c r="G601" s="3"/>
      <c r="H601" s="3"/>
      <c r="I601" s="3"/>
      <c r="J601" s="3"/>
    </row>
    <row r="602" spans="6:10" ht="12.75">
      <c r="F602" s="3"/>
      <c r="G602" s="3"/>
      <c r="H602" s="3"/>
      <c r="I602" s="3"/>
      <c r="J602" s="3"/>
    </row>
    <row r="603" spans="6:10" ht="12.75">
      <c r="F603" s="3"/>
      <c r="G603" s="3"/>
      <c r="H603" s="3"/>
      <c r="I603" s="3"/>
      <c r="J603" s="3"/>
    </row>
    <row r="604" spans="6:10" ht="12.75">
      <c r="F604" s="3"/>
      <c r="G604" s="3"/>
      <c r="H604" s="3"/>
      <c r="I604" s="3"/>
      <c r="J604" s="3"/>
    </row>
    <row r="605" spans="6:10" ht="12.75">
      <c r="F605" s="3"/>
      <c r="G605" s="3"/>
      <c r="H605" s="3"/>
      <c r="I605" s="3"/>
      <c r="J605" s="3"/>
    </row>
    <row r="606" spans="6:10" ht="12.75">
      <c r="F606" s="3"/>
      <c r="G606" s="3"/>
      <c r="H606" s="3"/>
      <c r="I606" s="3"/>
      <c r="J606" s="3"/>
    </row>
    <row r="607" spans="6:10" ht="12.75">
      <c r="F607" s="3"/>
      <c r="G607" s="3"/>
      <c r="H607" s="3"/>
      <c r="I607" s="3"/>
      <c r="J607" s="3"/>
    </row>
    <row r="608" spans="6:10" ht="12.75">
      <c r="F608" s="3"/>
      <c r="G608" s="3"/>
      <c r="H608" s="3"/>
      <c r="I608" s="3"/>
      <c r="J608" s="3"/>
    </row>
    <row r="609" spans="6:10" ht="12.75">
      <c r="F609" s="3"/>
      <c r="G609" s="3"/>
      <c r="H609" s="3"/>
      <c r="I609" s="3"/>
      <c r="J609" s="3"/>
    </row>
    <row r="610" spans="6:10" ht="12.75">
      <c r="F610" s="3"/>
      <c r="G610" s="3"/>
      <c r="H610" s="3"/>
      <c r="I610" s="3"/>
      <c r="J610" s="3"/>
    </row>
    <row r="611" spans="6:10" ht="12.75">
      <c r="F611" s="3"/>
      <c r="G611" s="3"/>
      <c r="H611" s="3"/>
      <c r="I611" s="3"/>
      <c r="J611" s="3"/>
    </row>
    <row r="612" spans="6:10" ht="12.75">
      <c r="F612" s="3"/>
      <c r="G612" s="3"/>
      <c r="H612" s="3"/>
      <c r="I612" s="3"/>
      <c r="J612" s="3"/>
    </row>
    <row r="613" spans="6:10" ht="12.75">
      <c r="F613" s="3"/>
      <c r="G613" s="3"/>
      <c r="H613" s="3"/>
      <c r="I613" s="3"/>
      <c r="J613" s="3"/>
    </row>
    <row r="614" spans="6:10" ht="12.75">
      <c r="F614" s="3"/>
      <c r="G614" s="3"/>
      <c r="H614" s="3"/>
      <c r="I614" s="3"/>
      <c r="J614" s="3"/>
    </row>
    <row r="615" spans="6:10" ht="12.75">
      <c r="F615" s="3"/>
      <c r="G615" s="3"/>
      <c r="H615" s="3"/>
      <c r="I615" s="3"/>
      <c r="J615" s="3"/>
    </row>
    <row r="616" spans="6:10" ht="12.75">
      <c r="F616" s="3"/>
      <c r="G616" s="3"/>
      <c r="H616" s="3"/>
      <c r="I616" s="3"/>
      <c r="J616" s="3"/>
    </row>
    <row r="617" spans="6:10" ht="12.75">
      <c r="F617" s="3"/>
      <c r="G617" s="3"/>
      <c r="H617" s="3"/>
      <c r="I617" s="3"/>
      <c r="J617" s="3"/>
    </row>
    <row r="618" spans="6:10" ht="12.75">
      <c r="F618" s="3"/>
      <c r="G618" s="3"/>
      <c r="H618" s="3"/>
      <c r="I618" s="3"/>
      <c r="J618" s="3"/>
    </row>
    <row r="619" spans="6:10" ht="12.75">
      <c r="F619" s="3"/>
      <c r="G619" s="3"/>
      <c r="H619" s="3"/>
      <c r="I619" s="3"/>
      <c r="J619" s="3"/>
    </row>
    <row r="620" spans="6:10" ht="12.75">
      <c r="F620" s="3"/>
      <c r="G620" s="3"/>
      <c r="H620" s="3"/>
      <c r="I620" s="3"/>
      <c r="J620" s="3"/>
    </row>
    <row r="621" spans="6:10" ht="12.75">
      <c r="F621" s="3"/>
      <c r="G621" s="3"/>
      <c r="H621" s="3"/>
      <c r="I621" s="3"/>
      <c r="J621" s="3"/>
    </row>
    <row r="622" spans="6:10" ht="12.75">
      <c r="F622" s="3"/>
      <c r="G622" s="3"/>
      <c r="H622" s="3"/>
      <c r="I622" s="3"/>
      <c r="J622" s="3"/>
    </row>
    <row r="623" spans="6:10" ht="12.75">
      <c r="F623" s="3"/>
      <c r="G623" s="3"/>
      <c r="H623" s="3"/>
      <c r="I623" s="3"/>
      <c r="J623" s="3"/>
    </row>
    <row r="624" spans="6:10" ht="12.75">
      <c r="F624" s="3"/>
      <c r="G624" s="3"/>
      <c r="H624" s="3"/>
      <c r="I624" s="3"/>
      <c r="J624" s="3"/>
    </row>
    <row r="625" spans="6:10" ht="12.75">
      <c r="F625" s="3"/>
      <c r="G625" s="3"/>
      <c r="H625" s="3"/>
      <c r="I625" s="3"/>
      <c r="J625" s="3"/>
    </row>
    <row r="626" spans="6:10" ht="12.75">
      <c r="F626" s="3"/>
      <c r="G626" s="3"/>
      <c r="H626" s="3"/>
      <c r="I626" s="3"/>
      <c r="J626" s="3"/>
    </row>
    <row r="627" spans="6:10" ht="12.75">
      <c r="F627" s="3"/>
      <c r="G627" s="3"/>
      <c r="H627" s="3"/>
      <c r="I627" s="3"/>
      <c r="J627" s="3"/>
    </row>
    <row r="628" spans="6:10" ht="12.75">
      <c r="F628" s="3"/>
      <c r="G628" s="3"/>
      <c r="H628" s="3"/>
      <c r="I628" s="3"/>
      <c r="J628" s="3"/>
    </row>
    <row r="629" spans="6:10" ht="12.75">
      <c r="F629" s="3"/>
      <c r="G629" s="3"/>
      <c r="H629" s="3"/>
      <c r="I629" s="3"/>
      <c r="J629" s="3"/>
    </row>
    <row r="630" spans="6:10" ht="12.75">
      <c r="F630" s="3"/>
      <c r="G630" s="3"/>
      <c r="H630" s="3"/>
      <c r="I630" s="3"/>
      <c r="J630" s="3"/>
    </row>
    <row r="631" spans="6:10" ht="12.75">
      <c r="F631" s="3"/>
      <c r="G631" s="3"/>
      <c r="H631" s="3"/>
      <c r="I631" s="3"/>
      <c r="J631" s="3"/>
    </row>
    <row r="632" spans="6:10" ht="12.75">
      <c r="F632" s="3"/>
      <c r="G632" s="3"/>
      <c r="H632" s="3"/>
      <c r="I632" s="3"/>
      <c r="J632" s="3"/>
    </row>
    <row r="633" spans="6:10" ht="12.75">
      <c r="F633" s="3"/>
      <c r="G633" s="3"/>
      <c r="H633" s="3"/>
      <c r="I633" s="3"/>
      <c r="J633" s="3"/>
    </row>
    <row r="634" spans="6:10" ht="12.75">
      <c r="F634" s="3"/>
      <c r="G634" s="3"/>
      <c r="H634" s="3"/>
      <c r="I634" s="3"/>
      <c r="J634" s="3"/>
    </row>
    <row r="635" spans="6:10" ht="12.75">
      <c r="F635" s="3"/>
      <c r="G635" s="3"/>
      <c r="H635" s="3"/>
      <c r="I635" s="3"/>
      <c r="J635" s="3"/>
    </row>
    <row r="636" spans="6:10" ht="12.75">
      <c r="F636" s="3"/>
      <c r="G636" s="3"/>
      <c r="H636" s="3"/>
      <c r="I636" s="3"/>
      <c r="J636" s="3"/>
    </row>
    <row r="637" spans="6:10" ht="12.75">
      <c r="F637" s="3"/>
      <c r="G637" s="3"/>
      <c r="H637" s="3"/>
      <c r="I637" s="3"/>
      <c r="J637" s="3"/>
    </row>
    <row r="638" spans="6:10" ht="12.75">
      <c r="F638" s="3"/>
      <c r="G638" s="3"/>
      <c r="H638" s="3"/>
      <c r="I638" s="3"/>
      <c r="J638" s="3"/>
    </row>
    <row r="639" spans="6:10" ht="12.75">
      <c r="F639" s="3"/>
      <c r="G639" s="3"/>
      <c r="H639" s="3"/>
      <c r="I639" s="3"/>
      <c r="J639" s="3"/>
    </row>
    <row r="640" spans="6:10" ht="12.75">
      <c r="F640" s="3"/>
      <c r="G640" s="3"/>
      <c r="H640" s="3"/>
      <c r="I640" s="3"/>
      <c r="J640" s="3"/>
    </row>
    <row r="641" spans="6:10" ht="12.75">
      <c r="F641" s="3"/>
      <c r="G641" s="3"/>
      <c r="H641" s="3"/>
      <c r="I641" s="3"/>
      <c r="J641" s="3"/>
    </row>
    <row r="642" spans="6:10" ht="12.75">
      <c r="F642" s="3"/>
      <c r="G642" s="3"/>
      <c r="H642" s="3"/>
      <c r="I642" s="3"/>
      <c r="J642" s="3"/>
    </row>
    <row r="643" spans="6:10" ht="12.75">
      <c r="F643" s="3"/>
      <c r="G643" s="3"/>
      <c r="H643" s="3"/>
      <c r="I643" s="3"/>
      <c r="J643" s="3"/>
    </row>
    <row r="644" spans="6:10" ht="12.75">
      <c r="F644" s="3"/>
      <c r="G644" s="3"/>
      <c r="H644" s="3"/>
      <c r="I644" s="3"/>
      <c r="J644" s="3"/>
    </row>
    <row r="645" spans="6:10" ht="12.75">
      <c r="F645" s="3"/>
      <c r="G645" s="3"/>
      <c r="H645" s="3"/>
      <c r="I645" s="3"/>
      <c r="J645" s="3"/>
    </row>
    <row r="646" spans="6:10" ht="12.75">
      <c r="F646" s="3"/>
      <c r="G646" s="3"/>
      <c r="H646" s="3"/>
      <c r="I646" s="3"/>
      <c r="J646" s="3"/>
    </row>
    <row r="647" spans="6:10" ht="12.75">
      <c r="F647" s="3"/>
      <c r="G647" s="3"/>
      <c r="H647" s="3"/>
      <c r="I647" s="3"/>
      <c r="J647" s="3"/>
    </row>
    <row r="648" spans="6:10" ht="12.75">
      <c r="F648" s="3"/>
      <c r="G648" s="3"/>
      <c r="H648" s="3"/>
      <c r="I648" s="3"/>
      <c r="J648" s="3"/>
    </row>
    <row r="649" spans="6:10" ht="12.75">
      <c r="F649" s="3"/>
      <c r="G649" s="3"/>
      <c r="H649" s="3"/>
      <c r="I649" s="3"/>
      <c r="J649" s="3"/>
    </row>
    <row r="650" spans="6:10" ht="12.75">
      <c r="F650" s="3"/>
      <c r="G650" s="3"/>
      <c r="H650" s="3"/>
      <c r="I650" s="3"/>
      <c r="J650" s="3"/>
    </row>
    <row r="651" spans="6:10" ht="12.75">
      <c r="F651" s="3"/>
      <c r="G651" s="3"/>
      <c r="H651" s="3"/>
      <c r="I651" s="3"/>
      <c r="J651" s="3"/>
    </row>
    <row r="652" spans="6:10" ht="12.75">
      <c r="F652" s="3"/>
      <c r="G652" s="3"/>
      <c r="H652" s="3"/>
      <c r="I652" s="3"/>
      <c r="J652" s="3"/>
    </row>
    <row r="653" spans="6:10" ht="12.75">
      <c r="F653" s="3"/>
      <c r="G653" s="3"/>
      <c r="H653" s="3"/>
      <c r="I653" s="3"/>
      <c r="J653" s="3"/>
    </row>
    <row r="654" spans="6:10" ht="12.75">
      <c r="F654" s="3"/>
      <c r="G654" s="3"/>
      <c r="H654" s="3"/>
      <c r="I654" s="3"/>
      <c r="J654" s="3"/>
    </row>
    <row r="655" spans="6:10" ht="12.75">
      <c r="F655" s="3"/>
      <c r="G655" s="3"/>
      <c r="H655" s="3"/>
      <c r="I655" s="3"/>
      <c r="J655" s="3"/>
    </row>
    <row r="656" spans="6:10" ht="12.75">
      <c r="F656" s="3"/>
      <c r="G656" s="3"/>
      <c r="H656" s="3"/>
      <c r="I656" s="3"/>
      <c r="J656" s="3"/>
    </row>
    <row r="657" spans="6:10" ht="12.75">
      <c r="F657" s="3"/>
      <c r="G657" s="3"/>
      <c r="H657" s="3"/>
      <c r="I657" s="3"/>
      <c r="J657" s="3"/>
    </row>
    <row r="658" spans="6:10" ht="12.75">
      <c r="F658" s="3"/>
      <c r="G658" s="3"/>
      <c r="H658" s="3"/>
      <c r="I658" s="3"/>
      <c r="J658" s="3"/>
    </row>
    <row r="659" spans="6:10" ht="12.75">
      <c r="F659" s="3"/>
      <c r="G659" s="3"/>
      <c r="H659" s="3"/>
      <c r="I659" s="3"/>
      <c r="J659" s="3"/>
    </row>
    <row r="660" spans="6:10" ht="12.75">
      <c r="F660" s="3"/>
      <c r="G660" s="3"/>
      <c r="H660" s="3"/>
      <c r="I660" s="3"/>
      <c r="J660" s="3"/>
    </row>
    <row r="661" spans="6:10" ht="12.75">
      <c r="F661" s="3"/>
      <c r="G661" s="3"/>
      <c r="H661" s="3"/>
      <c r="I661" s="3"/>
      <c r="J661" s="3"/>
    </row>
    <row r="662" spans="6:10" ht="12.75">
      <c r="F662" s="3"/>
      <c r="G662" s="3"/>
      <c r="H662" s="3"/>
      <c r="I662" s="3"/>
      <c r="J662" s="3"/>
    </row>
    <row r="663" spans="6:10" ht="12.75">
      <c r="F663" s="3"/>
      <c r="G663" s="3"/>
      <c r="H663" s="3"/>
      <c r="I663" s="3"/>
      <c r="J663" s="3"/>
    </row>
    <row r="664" spans="6:10" ht="12.75">
      <c r="F664" s="3"/>
      <c r="G664" s="3"/>
      <c r="H664" s="3"/>
      <c r="I664" s="3"/>
      <c r="J664" s="3"/>
    </row>
    <row r="665" spans="6:10" ht="12.75">
      <c r="F665" s="3"/>
      <c r="G665" s="3"/>
      <c r="H665" s="3"/>
      <c r="I665" s="3"/>
      <c r="J665" s="3"/>
    </row>
    <row r="666" spans="6:10" ht="12.75">
      <c r="F666" s="3"/>
      <c r="G666" s="3"/>
      <c r="H666" s="3"/>
      <c r="I666" s="3"/>
      <c r="J666" s="3"/>
    </row>
    <row r="667" spans="6:10" ht="12.75">
      <c r="F667" s="3"/>
      <c r="G667" s="3"/>
      <c r="H667" s="3"/>
      <c r="I667" s="3"/>
      <c r="J667" s="3"/>
    </row>
    <row r="668" spans="6:10" ht="12.75">
      <c r="F668" s="3"/>
      <c r="G668" s="3"/>
      <c r="H668" s="3"/>
      <c r="I668" s="3"/>
      <c r="J668" s="3"/>
    </row>
    <row r="669" spans="6:10" ht="12.75">
      <c r="F669" s="3"/>
      <c r="G669" s="3"/>
      <c r="H669" s="3"/>
      <c r="I669" s="3"/>
      <c r="J669" s="3"/>
    </row>
    <row r="670" spans="6:10" ht="12.75">
      <c r="F670" s="3"/>
      <c r="G670" s="3"/>
      <c r="H670" s="3"/>
      <c r="I670" s="3"/>
      <c r="J670" s="3"/>
    </row>
    <row r="671" spans="6:10" ht="12.75">
      <c r="F671" s="3"/>
      <c r="G671" s="3"/>
      <c r="H671" s="3"/>
      <c r="I671" s="3"/>
      <c r="J671" s="3"/>
    </row>
    <row r="672" spans="6:10" ht="12.75">
      <c r="F672" s="3"/>
      <c r="G672" s="3"/>
      <c r="H672" s="3"/>
      <c r="I672" s="3"/>
      <c r="J672" s="3"/>
    </row>
    <row r="673" spans="6:10" ht="12.75">
      <c r="F673" s="3"/>
      <c r="G673" s="3"/>
      <c r="H673" s="3"/>
      <c r="I673" s="3"/>
      <c r="J673" s="3"/>
    </row>
    <row r="674" spans="6:10" ht="12.75">
      <c r="F674" s="3"/>
      <c r="G674" s="3"/>
      <c r="H674" s="3"/>
      <c r="I674" s="3"/>
      <c r="J674" s="3"/>
    </row>
    <row r="675" spans="6:10" ht="12.75">
      <c r="F675" s="3"/>
      <c r="G675" s="3"/>
      <c r="H675" s="3"/>
      <c r="I675" s="3"/>
      <c r="J675" s="3"/>
    </row>
    <row r="676" spans="6:10" ht="12.75">
      <c r="F676" s="3"/>
      <c r="G676" s="3"/>
      <c r="H676" s="3"/>
      <c r="I676" s="3"/>
      <c r="J676" s="3"/>
    </row>
    <row r="677" spans="6:10" ht="12.75">
      <c r="F677" s="3"/>
      <c r="G677" s="3"/>
      <c r="H677" s="3"/>
      <c r="I677" s="3"/>
      <c r="J677" s="3"/>
    </row>
    <row r="678" spans="6:10" ht="12.75">
      <c r="F678" s="3"/>
      <c r="G678" s="3"/>
      <c r="H678" s="3"/>
      <c r="I678" s="3"/>
      <c r="J678" s="3"/>
    </row>
    <row r="679" spans="6:10" ht="12.75">
      <c r="F679" s="3"/>
      <c r="G679" s="3"/>
      <c r="H679" s="3"/>
      <c r="I679" s="3"/>
      <c r="J679" s="3"/>
    </row>
    <row r="680" spans="6:10" ht="12.75">
      <c r="F680" s="3"/>
      <c r="G680" s="3"/>
      <c r="H680" s="3"/>
      <c r="I680" s="3"/>
      <c r="J680" s="3"/>
    </row>
    <row r="681" spans="6:10" ht="12.75">
      <c r="F681" s="3"/>
      <c r="G681" s="3"/>
      <c r="H681" s="3"/>
      <c r="I681" s="3"/>
      <c r="J681" s="3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S681"/>
  <sheetViews>
    <sheetView showGridLines="0" zoomScale="70" zoomScaleNormal="70" zoomScalePageLayoutView="0" workbookViewId="0" topLeftCell="A1">
      <selection activeCell="Q41" sqref="Q41"/>
    </sheetView>
  </sheetViews>
  <sheetFormatPr defaultColWidth="9.140625" defaultRowHeight="12.75"/>
  <cols>
    <col min="1" max="1" width="2.8515625" style="0" customWidth="1"/>
    <col min="2" max="2" width="3.28125" style="0" customWidth="1"/>
    <col min="3" max="3" width="1.1484375" style="0" customWidth="1"/>
    <col min="4" max="4" width="30.57421875" style="0" customWidth="1"/>
    <col min="5" max="5" width="5.28125" style="0" customWidth="1"/>
    <col min="6" max="6" width="12.7109375" style="0" customWidth="1"/>
    <col min="7" max="7" width="4.28125" style="0" customWidth="1"/>
    <col min="8" max="8" width="11.8515625" style="0" customWidth="1"/>
    <col min="9" max="9" width="3.7109375" style="0" customWidth="1"/>
    <col min="10" max="10" width="11.57421875" style="0" customWidth="1"/>
    <col min="11" max="11" width="2.28125" style="0" customWidth="1"/>
    <col min="12" max="12" width="11.140625" style="0" customWidth="1"/>
    <col min="13" max="13" width="5.00390625" style="0" customWidth="1"/>
    <col min="14" max="14" width="2.28125" style="0" customWidth="1"/>
    <col min="16" max="16" width="15.8515625" style="0" customWidth="1"/>
    <col min="18" max="18" width="9.421875" style="0" bestFit="1" customWidth="1"/>
    <col min="19" max="19" width="2.8515625" style="0" customWidth="1"/>
  </cols>
  <sheetData>
    <row r="1" ht="12.75" thickBot="1"/>
    <row r="2" spans="2:19" ht="19.5">
      <c r="B2" s="53" t="s">
        <v>218</v>
      </c>
      <c r="C2" s="37"/>
      <c r="D2" s="37"/>
      <c r="E2" s="37"/>
      <c r="F2" s="37"/>
      <c r="G2" s="37"/>
      <c r="H2" s="37"/>
      <c r="I2" s="37"/>
      <c r="J2" s="37"/>
      <c r="K2" s="37"/>
      <c r="L2" s="38"/>
      <c r="N2" s="53" t="e">
        <v>#VALUE!</v>
      </c>
      <c r="O2" s="37"/>
      <c r="P2" s="37"/>
      <c r="Q2" s="37"/>
      <c r="R2" s="37"/>
      <c r="S2" s="38"/>
    </row>
    <row r="3" spans="2:19" ht="13.5">
      <c r="B3" s="54" t="s">
        <v>219</v>
      </c>
      <c r="C3" s="13"/>
      <c r="D3" s="13"/>
      <c r="E3" s="13"/>
      <c r="F3" s="13"/>
      <c r="G3" s="13"/>
      <c r="H3" s="13"/>
      <c r="I3" s="13"/>
      <c r="J3" s="13"/>
      <c r="K3" s="13"/>
      <c r="L3" s="40"/>
      <c r="N3" s="54"/>
      <c r="O3" s="13"/>
      <c r="P3" s="13"/>
      <c r="Q3" s="13"/>
      <c r="R3" s="13"/>
      <c r="S3" s="40"/>
    </row>
    <row r="4" spans="2:19" ht="19.5">
      <c r="B4" s="39"/>
      <c r="C4" s="13"/>
      <c r="D4" s="41"/>
      <c r="E4" s="13"/>
      <c r="F4" s="13"/>
      <c r="G4" s="13"/>
      <c r="H4" s="13"/>
      <c r="I4" s="13"/>
      <c r="J4" s="13"/>
      <c r="K4" s="13"/>
      <c r="L4" s="40"/>
      <c r="N4" s="39"/>
      <c r="O4" s="13"/>
      <c r="P4" s="13"/>
      <c r="Q4" s="13"/>
      <c r="R4" s="13"/>
      <c r="S4" s="40"/>
    </row>
    <row r="5" spans="2:19" ht="15">
      <c r="B5" s="39"/>
      <c r="C5" s="13"/>
      <c r="D5" s="42" t="s">
        <v>148</v>
      </c>
      <c r="E5" s="11"/>
      <c r="F5" s="29" t="s">
        <v>233</v>
      </c>
      <c r="G5" s="13"/>
      <c r="H5" s="29" t="s">
        <v>234</v>
      </c>
      <c r="I5" s="13"/>
      <c r="J5" s="29" t="s">
        <v>235</v>
      </c>
      <c r="K5" s="13"/>
      <c r="L5" s="43" t="s">
        <v>236</v>
      </c>
      <c r="N5" s="39"/>
      <c r="O5" s="42" t="s">
        <v>186</v>
      </c>
      <c r="P5" s="13"/>
      <c r="Q5" s="11"/>
      <c r="R5" s="55" t="str">
        <f>+H5</f>
        <v>Year 2</v>
      </c>
      <c r="S5" s="40"/>
    </row>
    <row r="6" spans="2:19" ht="12.75">
      <c r="B6" s="39"/>
      <c r="C6" s="13"/>
      <c r="D6" s="13"/>
      <c r="E6" s="13"/>
      <c r="F6" s="13"/>
      <c r="G6" s="13"/>
      <c r="H6" s="13"/>
      <c r="I6" s="13"/>
      <c r="J6" s="13"/>
      <c r="K6" s="13"/>
      <c r="L6" s="44"/>
      <c r="N6" s="39"/>
      <c r="O6" s="13"/>
      <c r="P6" s="13"/>
      <c r="Q6" s="6"/>
      <c r="R6" s="6"/>
      <c r="S6" s="40"/>
    </row>
    <row r="7" spans="2:19" ht="12.75">
      <c r="B7" s="39">
        <v>7</v>
      </c>
      <c r="C7" s="13"/>
      <c r="D7" s="11" t="s">
        <v>15</v>
      </c>
      <c r="E7" s="13"/>
      <c r="F7" s="13"/>
      <c r="G7" s="13"/>
      <c r="H7" s="13"/>
      <c r="I7" s="13"/>
      <c r="J7" s="13"/>
      <c r="K7" s="13"/>
      <c r="L7" s="44"/>
      <c r="N7" s="39"/>
      <c r="O7" s="76" t="s">
        <v>10</v>
      </c>
      <c r="P7" s="76"/>
      <c r="Q7" s="77"/>
      <c r="R7" s="77">
        <f>+J44</f>
        <v>148800</v>
      </c>
      <c r="S7" s="40"/>
    </row>
    <row r="8" spans="2:19" ht="12.75">
      <c r="B8" s="39">
        <v>8</v>
      </c>
      <c r="C8" s="13"/>
      <c r="D8" s="13" t="s">
        <v>151</v>
      </c>
      <c r="E8" s="15"/>
      <c r="F8" s="15">
        <v>45000</v>
      </c>
      <c r="G8" s="6"/>
      <c r="H8" s="6">
        <f>+H47-H9-H10-H11-H20-H22</f>
        <v>65800</v>
      </c>
      <c r="I8" s="13"/>
      <c r="J8" s="6">
        <f>+H8-F8</f>
        <v>20800</v>
      </c>
      <c r="K8" s="13"/>
      <c r="L8" s="45">
        <f>+H8/F8-1</f>
        <v>0.4622222222222223</v>
      </c>
      <c r="N8" s="39"/>
      <c r="O8" s="76" t="s">
        <v>187</v>
      </c>
      <c r="P8" s="76"/>
      <c r="Q8" s="77"/>
      <c r="R8" s="77">
        <f>-J19</f>
        <v>65000</v>
      </c>
      <c r="S8" s="40"/>
    </row>
    <row r="9" spans="2:19" ht="12.75">
      <c r="B9" s="39">
        <v>9</v>
      </c>
      <c r="C9" s="13"/>
      <c r="D9" s="13" t="s">
        <v>153</v>
      </c>
      <c r="E9" s="15"/>
      <c r="F9" s="15">
        <v>45000</v>
      </c>
      <c r="G9" s="6"/>
      <c r="H9" s="15">
        <v>60000</v>
      </c>
      <c r="I9" s="13"/>
      <c r="J9" s="75">
        <f>+H9-F9</f>
        <v>15000</v>
      </c>
      <c r="K9" s="13"/>
      <c r="L9" s="45">
        <f>+H9/F9-1</f>
        <v>0.33333333333333326</v>
      </c>
      <c r="N9" s="39"/>
      <c r="O9" s="76" t="s">
        <v>238</v>
      </c>
      <c r="P9" s="76"/>
      <c r="Q9" s="77"/>
      <c r="R9" s="78">
        <f>+H37-F37</f>
        <v>5000</v>
      </c>
      <c r="S9" s="40"/>
    </row>
    <row r="10" spans="2:19" ht="12.75">
      <c r="B10" s="39">
        <v>10</v>
      </c>
      <c r="C10" s="13"/>
      <c r="D10" s="13" t="s">
        <v>155</v>
      </c>
      <c r="E10" s="15"/>
      <c r="F10" s="15">
        <v>35000</v>
      </c>
      <c r="G10" s="6"/>
      <c r="H10" s="15">
        <v>40000</v>
      </c>
      <c r="I10" s="13"/>
      <c r="J10" s="75">
        <f>+H10-F10</f>
        <v>5000</v>
      </c>
      <c r="K10" s="13"/>
      <c r="L10" s="45">
        <f>+H10/F10-1</f>
        <v>0.1428571428571428</v>
      </c>
      <c r="N10" s="39"/>
      <c r="O10" s="76" t="s">
        <v>108</v>
      </c>
      <c r="P10" s="76"/>
      <c r="Q10" s="77"/>
      <c r="R10" s="79">
        <f>SUM(R7:R9)</f>
        <v>218800</v>
      </c>
      <c r="S10" s="40"/>
    </row>
    <row r="11" spans="2:19" ht="12.75">
      <c r="B11" s="39">
        <v>11</v>
      </c>
      <c r="C11" s="13"/>
      <c r="D11" s="13" t="s">
        <v>157</v>
      </c>
      <c r="E11" s="15"/>
      <c r="F11" s="10">
        <v>10000</v>
      </c>
      <c r="G11" s="6"/>
      <c r="H11" s="10">
        <v>9000</v>
      </c>
      <c r="I11" s="13"/>
      <c r="J11" s="74">
        <f>+H11-F11</f>
        <v>-1000</v>
      </c>
      <c r="K11" s="13"/>
      <c r="L11" s="46">
        <f>+H11/F11-1</f>
        <v>-0.09999999999999998</v>
      </c>
      <c r="N11" s="39"/>
      <c r="O11" s="13"/>
      <c r="P11" s="13"/>
      <c r="Q11" s="13"/>
      <c r="R11" s="13"/>
      <c r="S11" s="40"/>
    </row>
    <row r="12" spans="2:19" ht="12.75">
      <c r="B12" s="39">
        <v>12</v>
      </c>
      <c r="C12" s="13"/>
      <c r="D12" s="13" t="s">
        <v>21</v>
      </c>
      <c r="E12" s="6"/>
      <c r="F12" s="6">
        <f>SUM(F8:F11)</f>
        <v>135000</v>
      </c>
      <c r="G12" s="6"/>
      <c r="H12" s="6">
        <f>SUM(H8:H11)</f>
        <v>174800</v>
      </c>
      <c r="I12" s="13"/>
      <c r="J12" s="75">
        <f>SUM(J8:J11)</f>
        <v>39800</v>
      </c>
      <c r="K12" s="13"/>
      <c r="L12" s="45">
        <f>+H12/F12-1</f>
        <v>0.29481481481481486</v>
      </c>
      <c r="N12" s="39"/>
      <c r="O12" s="81" t="s">
        <v>189</v>
      </c>
      <c r="P12" s="76"/>
      <c r="Q12" s="77"/>
      <c r="R12" s="77"/>
      <c r="S12" s="40"/>
    </row>
    <row r="13" spans="2:19" ht="12.75">
      <c r="B13" s="39"/>
      <c r="C13" s="13"/>
      <c r="D13" s="13"/>
      <c r="E13" s="6"/>
      <c r="F13" s="6"/>
      <c r="G13" s="6"/>
      <c r="H13" s="6"/>
      <c r="I13" s="13"/>
      <c r="J13" s="75"/>
      <c r="K13" s="13"/>
      <c r="L13" s="44"/>
      <c r="N13" s="39"/>
      <c r="O13" s="76" t="s">
        <v>190</v>
      </c>
      <c r="P13" s="76"/>
      <c r="Q13" s="77"/>
      <c r="R13" s="77">
        <f>-J9</f>
        <v>-15000</v>
      </c>
      <c r="S13" s="40"/>
    </row>
    <row r="14" spans="2:19" ht="12.75">
      <c r="B14" s="39">
        <v>14</v>
      </c>
      <c r="C14" s="13"/>
      <c r="D14" s="11" t="s">
        <v>159</v>
      </c>
      <c r="E14" s="6"/>
      <c r="F14" s="6"/>
      <c r="G14" s="6"/>
      <c r="H14" s="6"/>
      <c r="I14" s="13"/>
      <c r="J14" s="75"/>
      <c r="K14" s="13"/>
      <c r="L14" s="44"/>
      <c r="N14" s="39"/>
      <c r="O14" s="76" t="s">
        <v>191</v>
      </c>
      <c r="P14" s="76"/>
      <c r="Q14" s="77"/>
      <c r="R14" s="77">
        <f>-J10</f>
        <v>-5000</v>
      </c>
      <c r="S14" s="40"/>
    </row>
    <row r="15" spans="2:19" ht="12.75">
      <c r="B15" s="39">
        <v>15</v>
      </c>
      <c r="C15" s="13"/>
      <c r="D15" s="13" t="s">
        <v>160</v>
      </c>
      <c r="E15" s="15"/>
      <c r="F15" s="15">
        <v>2500000</v>
      </c>
      <c r="G15" s="6"/>
      <c r="H15" s="6">
        <f>+F15</f>
        <v>2500000</v>
      </c>
      <c r="I15" s="13"/>
      <c r="J15" s="75">
        <f>+H15-F15</f>
        <v>0</v>
      </c>
      <c r="K15" s="13"/>
      <c r="L15" s="45">
        <f aca="true" t="shared" si="0" ref="L15:L20">+H15/F15-1</f>
        <v>0</v>
      </c>
      <c r="N15" s="39"/>
      <c r="O15" s="76" t="s">
        <v>192</v>
      </c>
      <c r="P15" s="76"/>
      <c r="Q15" s="77"/>
      <c r="R15" s="77">
        <f>-J11</f>
        <v>1000</v>
      </c>
      <c r="S15" s="40"/>
    </row>
    <row r="16" spans="2:19" ht="12.75">
      <c r="B16" s="39">
        <v>16</v>
      </c>
      <c r="C16" s="13"/>
      <c r="D16" s="13" t="s">
        <v>161</v>
      </c>
      <c r="E16" s="15"/>
      <c r="F16" s="15">
        <v>450000</v>
      </c>
      <c r="G16" s="6"/>
      <c r="H16" s="15">
        <v>550000</v>
      </c>
      <c r="I16" s="13"/>
      <c r="J16" s="75">
        <f>+H16-F16</f>
        <v>100000</v>
      </c>
      <c r="K16" s="13"/>
      <c r="L16" s="45">
        <f t="shared" si="0"/>
        <v>0.22222222222222232</v>
      </c>
      <c r="N16" s="39"/>
      <c r="O16" s="76" t="s">
        <v>193</v>
      </c>
      <c r="P16" s="76"/>
      <c r="Q16" s="77"/>
      <c r="R16" s="77">
        <f>+J29</f>
        <v>5000</v>
      </c>
      <c r="S16" s="40"/>
    </row>
    <row r="17" spans="2:19" ht="12.75">
      <c r="B17" s="39">
        <v>17</v>
      </c>
      <c r="C17" s="13"/>
      <c r="D17" s="13" t="s">
        <v>162</v>
      </c>
      <c r="E17" s="15"/>
      <c r="F17" s="10">
        <v>50000</v>
      </c>
      <c r="G17" s="6"/>
      <c r="H17" s="10">
        <v>75000</v>
      </c>
      <c r="I17" s="13"/>
      <c r="J17" s="74">
        <f>+H17-F17</f>
        <v>25000</v>
      </c>
      <c r="K17" s="13"/>
      <c r="L17" s="46">
        <f t="shared" si="0"/>
        <v>0.5</v>
      </c>
      <c r="N17" s="39"/>
      <c r="O17" s="76" t="s">
        <v>194</v>
      </c>
      <c r="P17" s="76"/>
      <c r="Q17" s="77"/>
      <c r="R17" s="77">
        <f>+J30</f>
        <v>-2000</v>
      </c>
      <c r="S17" s="40"/>
    </row>
    <row r="18" spans="2:19" ht="12.75">
      <c r="B18" s="39">
        <v>18</v>
      </c>
      <c r="C18" s="13"/>
      <c r="D18" s="13" t="s">
        <v>164</v>
      </c>
      <c r="E18" s="6"/>
      <c r="F18" s="6">
        <f>SUM(F15:F17)</f>
        <v>3000000</v>
      </c>
      <c r="G18" s="6"/>
      <c r="H18" s="6">
        <f>SUM(H15:H17)</f>
        <v>3125000</v>
      </c>
      <c r="I18" s="13"/>
      <c r="J18" s="71">
        <f>SUM(J15:J17)</f>
        <v>125000</v>
      </c>
      <c r="K18" s="13"/>
      <c r="L18" s="45">
        <f t="shared" si="0"/>
        <v>0.04166666666666674</v>
      </c>
      <c r="N18" s="39"/>
      <c r="O18" s="76" t="s">
        <v>195</v>
      </c>
      <c r="P18" s="76"/>
      <c r="Q18" s="77"/>
      <c r="R18" s="77">
        <f>+J31</f>
        <v>-2000</v>
      </c>
      <c r="S18" s="40"/>
    </row>
    <row r="19" spans="2:19" ht="12.75">
      <c r="B19" s="39">
        <v>19</v>
      </c>
      <c r="C19" s="13"/>
      <c r="D19" s="13" t="s">
        <v>165</v>
      </c>
      <c r="E19" s="15"/>
      <c r="F19" s="10">
        <v>-300000</v>
      </c>
      <c r="G19" s="6"/>
      <c r="H19" s="4">
        <f>+F19-'Fig 15.1'!H30</f>
        <v>-365000</v>
      </c>
      <c r="I19" s="13"/>
      <c r="J19" s="74">
        <f>+H19-F19</f>
        <v>-65000</v>
      </c>
      <c r="K19" s="13"/>
      <c r="L19" s="46">
        <f t="shared" si="0"/>
        <v>0.21666666666666656</v>
      </c>
      <c r="N19" s="39"/>
      <c r="O19" s="76" t="s">
        <v>196</v>
      </c>
      <c r="P19" s="76"/>
      <c r="Q19" s="77"/>
      <c r="R19" s="79">
        <f>SUM(R13:R18)</f>
        <v>-18000</v>
      </c>
      <c r="S19" s="40"/>
    </row>
    <row r="20" spans="2:19" ht="12.75">
      <c r="B20" s="39">
        <v>20</v>
      </c>
      <c r="C20" s="13"/>
      <c r="D20" s="13" t="s">
        <v>166</v>
      </c>
      <c r="E20" s="6"/>
      <c r="F20" s="6">
        <f>SUM(F18:F19)</f>
        <v>2700000</v>
      </c>
      <c r="G20" s="6"/>
      <c r="H20" s="6">
        <f>SUM(H18:H19)</f>
        <v>2760000</v>
      </c>
      <c r="I20" s="13"/>
      <c r="J20" s="75">
        <f>SUM(J18:J19)</f>
        <v>60000</v>
      </c>
      <c r="K20" s="13"/>
      <c r="L20" s="45">
        <f t="shared" si="0"/>
        <v>0.022222222222222143</v>
      </c>
      <c r="N20" s="39"/>
      <c r="O20" s="76"/>
      <c r="P20" s="76"/>
      <c r="Q20" s="77"/>
      <c r="R20" s="78"/>
      <c r="S20" s="40"/>
    </row>
    <row r="21" spans="2:19" ht="12.75">
      <c r="B21" s="39"/>
      <c r="C21" s="13"/>
      <c r="D21" s="13"/>
      <c r="E21" s="6"/>
      <c r="F21" s="6"/>
      <c r="G21" s="6"/>
      <c r="H21" s="6"/>
      <c r="I21" s="13"/>
      <c r="J21" s="75"/>
      <c r="K21" s="13"/>
      <c r="L21" s="45"/>
      <c r="N21" s="39"/>
      <c r="O21" s="76" t="s">
        <v>58</v>
      </c>
      <c r="P21" s="76"/>
      <c r="Q21" s="77"/>
      <c r="R21" s="77">
        <f>+R10+R19</f>
        <v>200800</v>
      </c>
      <c r="S21" s="40"/>
    </row>
    <row r="22" spans="2:19" ht="12.75">
      <c r="B22" s="39">
        <v>22</v>
      </c>
      <c r="C22" s="13"/>
      <c r="D22" s="13" t="s">
        <v>168</v>
      </c>
      <c r="E22" s="15"/>
      <c r="F22" s="15">
        <v>200000</v>
      </c>
      <c r="G22" s="15"/>
      <c r="H22" s="15">
        <v>250000</v>
      </c>
      <c r="I22" s="13"/>
      <c r="J22" s="71">
        <f>+H22-F22</f>
        <v>50000</v>
      </c>
      <c r="K22" s="13"/>
      <c r="L22" s="45">
        <f>+H22/F22-1</f>
        <v>0.25</v>
      </c>
      <c r="N22" s="39"/>
      <c r="O22" s="13"/>
      <c r="P22" s="13"/>
      <c r="Q22" s="13"/>
      <c r="R22" s="13"/>
      <c r="S22" s="40"/>
    </row>
    <row r="23" spans="2:19" ht="12.75">
      <c r="B23" s="39"/>
      <c r="C23" s="13"/>
      <c r="D23" s="13"/>
      <c r="E23" s="6"/>
      <c r="F23" s="6"/>
      <c r="G23" s="6"/>
      <c r="H23" s="6"/>
      <c r="I23" s="13"/>
      <c r="J23" s="75"/>
      <c r="K23" s="13"/>
      <c r="L23" s="45"/>
      <c r="N23" s="39"/>
      <c r="O23" s="80" t="s">
        <v>59</v>
      </c>
      <c r="P23" s="13"/>
      <c r="Q23" s="6"/>
      <c r="R23" s="6"/>
      <c r="S23" s="40"/>
    </row>
    <row r="24" spans="2:19" ht="12.75" thickBot="1">
      <c r="B24" s="39">
        <v>24</v>
      </c>
      <c r="C24" s="13"/>
      <c r="D24" s="13" t="s">
        <v>31</v>
      </c>
      <c r="E24" s="6"/>
      <c r="F24" s="5">
        <f>+F22+F20+F12</f>
        <v>3035000</v>
      </c>
      <c r="G24" s="6"/>
      <c r="H24" s="5">
        <f>+H22+H20+H12</f>
        <v>3184800</v>
      </c>
      <c r="I24" s="13"/>
      <c r="J24" s="83">
        <f>+J22+J20+J12</f>
        <v>149800</v>
      </c>
      <c r="K24" s="13"/>
      <c r="L24" s="47">
        <f>+H24/F24-1</f>
        <v>0.04935749588138383</v>
      </c>
      <c r="N24" s="39"/>
      <c r="O24" s="13" t="s">
        <v>197</v>
      </c>
      <c r="P24" s="13"/>
      <c r="Q24" s="6"/>
      <c r="R24" s="6">
        <f>-J18</f>
        <v>-125000</v>
      </c>
      <c r="S24" s="40"/>
    </row>
    <row r="25" spans="2:19" ht="12.75" thickTop="1">
      <c r="B25" s="39"/>
      <c r="C25" s="13"/>
      <c r="D25" s="13"/>
      <c r="E25" s="6"/>
      <c r="F25" s="6"/>
      <c r="G25" s="6"/>
      <c r="H25" s="6"/>
      <c r="I25" s="13"/>
      <c r="J25" s="75"/>
      <c r="K25" s="13"/>
      <c r="L25" s="44"/>
      <c r="N25" s="39"/>
      <c r="O25" s="13" t="s">
        <v>198</v>
      </c>
      <c r="P25" s="13"/>
      <c r="Q25" s="6"/>
      <c r="R25" s="4">
        <f>-J22</f>
        <v>-50000</v>
      </c>
      <c r="S25" s="40"/>
    </row>
    <row r="26" spans="2:19" ht="12.75">
      <c r="B26" s="39">
        <v>26</v>
      </c>
      <c r="C26" s="13"/>
      <c r="D26" s="11" t="s">
        <v>172</v>
      </c>
      <c r="E26" s="6"/>
      <c r="F26" s="6"/>
      <c r="G26" s="6"/>
      <c r="H26" s="6"/>
      <c r="I26" s="13"/>
      <c r="J26" s="75"/>
      <c r="K26" s="13"/>
      <c r="L26" s="44"/>
      <c r="N26" s="39"/>
      <c r="O26" s="13" t="s">
        <v>205</v>
      </c>
      <c r="P26" s="13"/>
      <c r="Q26" s="6"/>
      <c r="R26" s="6">
        <f>SUM(R24:R25)</f>
        <v>-175000</v>
      </c>
      <c r="S26" s="40"/>
    </row>
    <row r="27" spans="2:19" ht="12.75">
      <c r="B27" s="39"/>
      <c r="C27" s="13"/>
      <c r="D27" s="13"/>
      <c r="E27" s="6"/>
      <c r="F27" s="6"/>
      <c r="G27" s="6"/>
      <c r="H27" s="6"/>
      <c r="I27" s="13"/>
      <c r="J27" s="75"/>
      <c r="K27" s="13"/>
      <c r="L27" s="44"/>
      <c r="N27" s="39"/>
      <c r="O27" s="13"/>
      <c r="P27" s="13"/>
      <c r="Q27" s="6"/>
      <c r="R27" s="6"/>
      <c r="S27" s="40"/>
    </row>
    <row r="28" spans="2:19" ht="12.75">
      <c r="B28" s="39">
        <v>28</v>
      </c>
      <c r="C28" s="13"/>
      <c r="D28" s="11" t="s">
        <v>33</v>
      </c>
      <c r="E28" s="6"/>
      <c r="F28" s="6"/>
      <c r="G28" s="6"/>
      <c r="H28" s="6"/>
      <c r="I28" s="13"/>
      <c r="J28" s="75"/>
      <c r="K28" s="13"/>
      <c r="L28" s="44"/>
      <c r="N28" s="39"/>
      <c r="O28" s="13" t="s">
        <v>200</v>
      </c>
      <c r="P28" s="13"/>
      <c r="Q28" s="6"/>
      <c r="R28" s="6">
        <f>+R21+R26</f>
        <v>25800</v>
      </c>
      <c r="S28" s="40"/>
    </row>
    <row r="29" spans="2:19" ht="12.75" thickBot="1">
      <c r="B29" s="39">
        <v>29</v>
      </c>
      <c r="C29" s="13"/>
      <c r="D29" s="13" t="s">
        <v>173</v>
      </c>
      <c r="E29" s="15"/>
      <c r="F29" s="15">
        <v>35000</v>
      </c>
      <c r="G29" s="6"/>
      <c r="H29" s="15">
        <v>40000</v>
      </c>
      <c r="I29" s="13"/>
      <c r="J29" s="75">
        <f>+H29-F29</f>
        <v>5000</v>
      </c>
      <c r="K29" s="13"/>
      <c r="L29" s="45">
        <f>+H29/F29-1</f>
        <v>0.1428571428571428</v>
      </c>
      <c r="N29" s="48"/>
      <c r="O29" s="49"/>
      <c r="P29" s="49"/>
      <c r="Q29" s="49"/>
      <c r="R29" s="49"/>
      <c r="S29" s="59"/>
    </row>
    <row r="30" spans="2:12" ht="12.75">
      <c r="B30" s="39">
        <v>30</v>
      </c>
      <c r="C30" s="13"/>
      <c r="D30" s="13" t="s">
        <v>174</v>
      </c>
      <c r="E30" s="15"/>
      <c r="F30" s="15">
        <v>12000</v>
      </c>
      <c r="G30" s="6"/>
      <c r="H30" s="15">
        <v>10000</v>
      </c>
      <c r="I30" s="13"/>
      <c r="J30" s="75">
        <f>+H30-F30</f>
        <v>-2000</v>
      </c>
      <c r="K30" s="13"/>
      <c r="L30" s="45">
        <f>+H30/F30-1</f>
        <v>-0.16666666666666663</v>
      </c>
    </row>
    <row r="31" spans="2:12" ht="12.75">
      <c r="B31" s="39">
        <v>31</v>
      </c>
      <c r="C31" s="13"/>
      <c r="D31" s="13" t="s">
        <v>175</v>
      </c>
      <c r="E31" s="15"/>
      <c r="F31" s="15">
        <v>10000</v>
      </c>
      <c r="G31" s="6"/>
      <c r="H31" s="15">
        <v>8000</v>
      </c>
      <c r="I31" s="13"/>
      <c r="J31" s="75">
        <f>+H31-F31</f>
        <v>-2000</v>
      </c>
      <c r="K31" s="13"/>
      <c r="L31" s="45">
        <f>+H31/F31-1</f>
        <v>-0.19999999999999996</v>
      </c>
    </row>
    <row r="32" spans="2:12" ht="12.75">
      <c r="B32" s="39">
        <v>32</v>
      </c>
      <c r="C32" s="13"/>
      <c r="D32" s="13" t="s">
        <v>176</v>
      </c>
      <c r="E32" s="15"/>
      <c r="F32" s="10">
        <v>20000</v>
      </c>
      <c r="G32" s="6"/>
      <c r="H32" s="10">
        <v>10000</v>
      </c>
      <c r="I32" s="13"/>
      <c r="J32" s="74">
        <f>+H32-F32</f>
        <v>-10000</v>
      </c>
      <c r="K32" s="13"/>
      <c r="L32" s="46">
        <f>+H32/F32-1</f>
        <v>-0.5</v>
      </c>
    </row>
    <row r="33" spans="2:12" ht="12.75">
      <c r="B33" s="39">
        <v>33</v>
      </c>
      <c r="C33" s="13"/>
      <c r="D33" s="13" t="s">
        <v>38</v>
      </c>
      <c r="E33" s="6"/>
      <c r="F33" s="6">
        <f>SUM(F29:F32)</f>
        <v>77000</v>
      </c>
      <c r="G33" s="6"/>
      <c r="H33" s="6">
        <f>SUM(H29:H32)</f>
        <v>68000</v>
      </c>
      <c r="I33" s="13"/>
      <c r="J33" s="75">
        <f>SUM(J29:J32)</f>
        <v>-9000</v>
      </c>
      <c r="K33" s="13"/>
      <c r="L33" s="45">
        <f>+H33/F33-1</f>
        <v>-0.11688311688311692</v>
      </c>
    </row>
    <row r="34" spans="2:12" ht="12.75">
      <c r="B34" s="39"/>
      <c r="C34" s="13"/>
      <c r="D34" s="13"/>
      <c r="E34" s="6"/>
      <c r="F34" s="6"/>
      <c r="G34" s="6"/>
      <c r="H34" s="6"/>
      <c r="I34" s="13"/>
      <c r="J34" s="6"/>
      <c r="K34" s="13"/>
      <c r="L34" s="44"/>
    </row>
    <row r="35" spans="2:12" ht="12.75">
      <c r="B35" s="39">
        <v>35</v>
      </c>
      <c r="C35" s="13"/>
      <c r="D35" s="13" t="s">
        <v>177</v>
      </c>
      <c r="E35" s="15"/>
      <c r="F35" s="15">
        <v>1200000</v>
      </c>
      <c r="G35" s="6"/>
      <c r="H35" s="15">
        <f>+F35-F32</f>
        <v>1180000</v>
      </c>
      <c r="I35" s="13"/>
      <c r="J35" s="6">
        <f>+H35-F35</f>
        <v>-20000</v>
      </c>
      <c r="K35" s="13"/>
      <c r="L35" s="45">
        <f>+H35/F35-1</f>
        <v>-0.01666666666666672</v>
      </c>
    </row>
    <row r="36" spans="2:12" ht="12.75">
      <c r="B36" s="39"/>
      <c r="C36" s="13"/>
      <c r="D36" s="13"/>
      <c r="E36" s="6"/>
      <c r="F36" s="6"/>
      <c r="G36" s="6"/>
      <c r="H36" s="6"/>
      <c r="I36" s="13"/>
      <c r="J36" s="6"/>
      <c r="K36" s="13"/>
      <c r="L36" s="45"/>
    </row>
    <row r="37" spans="2:12" ht="12.75">
      <c r="B37" s="39">
        <v>37</v>
      </c>
      <c r="C37" s="13"/>
      <c r="D37" s="13" t="s">
        <v>178</v>
      </c>
      <c r="E37" s="15"/>
      <c r="F37" s="15">
        <v>12000</v>
      </c>
      <c r="G37" s="6"/>
      <c r="H37" s="15">
        <v>17000</v>
      </c>
      <c r="I37" s="13"/>
      <c r="J37" s="75">
        <f>+H37-F37</f>
        <v>5000</v>
      </c>
      <c r="K37" s="13"/>
      <c r="L37" s="45">
        <f>+H37/F37-1</f>
        <v>0.41666666666666674</v>
      </c>
    </row>
    <row r="38" spans="2:12" ht="12.75">
      <c r="B38" s="39"/>
      <c r="C38" s="13"/>
      <c r="D38" s="13"/>
      <c r="E38" s="6"/>
      <c r="F38" s="4"/>
      <c r="G38" s="6"/>
      <c r="H38" s="4"/>
      <c r="I38" s="13"/>
      <c r="J38" s="4"/>
      <c r="K38" s="13"/>
      <c r="L38" s="46"/>
    </row>
    <row r="39" spans="2:12" ht="12.75">
      <c r="B39" s="39">
        <v>39</v>
      </c>
      <c r="C39" s="13"/>
      <c r="D39" s="13" t="s">
        <v>179</v>
      </c>
      <c r="E39" s="6"/>
      <c r="F39" s="6">
        <f>+F37+F35+F33</f>
        <v>1289000</v>
      </c>
      <c r="G39" s="6"/>
      <c r="H39" s="6">
        <f>+H37+H35+H33</f>
        <v>1265000</v>
      </c>
      <c r="I39" s="13"/>
      <c r="J39" s="6">
        <f>+J37+J35+J33</f>
        <v>-24000</v>
      </c>
      <c r="K39" s="13"/>
      <c r="L39" s="45">
        <f>+H39/F39-1</f>
        <v>-0.018619084561675714</v>
      </c>
    </row>
    <row r="40" spans="2:12" ht="12.75">
      <c r="B40" s="39"/>
      <c r="C40" s="13"/>
      <c r="D40" s="13"/>
      <c r="E40" s="6"/>
      <c r="F40" s="6"/>
      <c r="G40" s="6"/>
      <c r="H40" s="6"/>
      <c r="I40" s="13"/>
      <c r="J40" s="6"/>
      <c r="K40" s="13"/>
      <c r="L40" s="45"/>
    </row>
    <row r="41" spans="2:12" ht="12.75">
      <c r="B41" s="39">
        <v>41</v>
      </c>
      <c r="C41" s="13"/>
      <c r="D41" s="11" t="s">
        <v>180</v>
      </c>
      <c r="E41" s="6"/>
      <c r="F41" s="6"/>
      <c r="G41" s="6"/>
      <c r="H41" s="6"/>
      <c r="I41" s="13"/>
      <c r="J41" s="6"/>
      <c r="K41" s="13"/>
      <c r="L41" s="45"/>
    </row>
    <row r="42" spans="2:12" ht="12.75">
      <c r="B42" s="39">
        <v>42</v>
      </c>
      <c r="C42" s="13"/>
      <c r="D42" s="13" t="s">
        <v>181</v>
      </c>
      <c r="E42" s="15"/>
      <c r="F42" s="15">
        <v>1000000</v>
      </c>
      <c r="G42" s="15"/>
      <c r="H42" s="15">
        <f>+F42</f>
        <v>1000000</v>
      </c>
      <c r="I42" s="13"/>
      <c r="J42" s="6">
        <f>+H42-F42</f>
        <v>0</v>
      </c>
      <c r="K42" s="13"/>
      <c r="L42" s="45">
        <f>+H42/F42-1</f>
        <v>0</v>
      </c>
    </row>
    <row r="43" spans="2:12" ht="12.75">
      <c r="B43" s="39">
        <v>43</v>
      </c>
      <c r="C43" s="13"/>
      <c r="D43" s="13" t="s">
        <v>182</v>
      </c>
      <c r="E43" s="15"/>
      <c r="F43" s="15">
        <v>0</v>
      </c>
      <c r="G43" s="15"/>
      <c r="H43" s="15">
        <v>25000</v>
      </c>
      <c r="I43" s="13"/>
      <c r="J43" s="6">
        <f>+H43-F43</f>
        <v>25000</v>
      </c>
      <c r="K43" s="13"/>
      <c r="L43" s="45"/>
    </row>
    <row r="44" spans="2:12" ht="12.75">
      <c r="B44" s="39">
        <v>44</v>
      </c>
      <c r="C44" s="13"/>
      <c r="D44" s="13" t="s">
        <v>183</v>
      </c>
      <c r="E44" s="6"/>
      <c r="F44" s="4">
        <f>+F24-F39-F43-F42</f>
        <v>746000</v>
      </c>
      <c r="G44" s="6"/>
      <c r="H44" s="4">
        <f>+F44+'Fig 15.1'!H40</f>
        <v>894800</v>
      </c>
      <c r="I44" s="13"/>
      <c r="J44" s="74">
        <f>+H44-F44</f>
        <v>148800</v>
      </c>
      <c r="K44" s="13"/>
      <c r="L44" s="46">
        <f>+H44/F44-1</f>
        <v>0.19946380697050947</v>
      </c>
    </row>
    <row r="45" spans="2:12" ht="12.75">
      <c r="B45" s="39">
        <v>45</v>
      </c>
      <c r="C45" s="13"/>
      <c r="D45" s="13" t="s">
        <v>184</v>
      </c>
      <c r="E45" s="6"/>
      <c r="F45" s="6">
        <f>SUM(F42:F44)</f>
        <v>1746000</v>
      </c>
      <c r="G45" s="6"/>
      <c r="H45" s="6">
        <f>SUM(H42:H44)</f>
        <v>1919800</v>
      </c>
      <c r="I45" s="13"/>
      <c r="J45" s="6">
        <f>SUM(J42:J44)</f>
        <v>173800</v>
      </c>
      <c r="K45" s="13"/>
      <c r="L45" s="45">
        <f>+H45/F45-1</f>
        <v>0.09954180985108829</v>
      </c>
    </row>
    <row r="46" spans="2:12" ht="12.75">
      <c r="B46" s="39"/>
      <c r="C46" s="13"/>
      <c r="D46" s="13"/>
      <c r="E46" s="6"/>
      <c r="F46" s="6"/>
      <c r="G46" s="6"/>
      <c r="H46" s="6"/>
      <c r="I46" s="13"/>
      <c r="J46" s="6"/>
      <c r="K46" s="13"/>
      <c r="L46" s="45"/>
    </row>
    <row r="47" spans="2:12" ht="12.75" thickBot="1">
      <c r="B47" s="48">
        <v>47</v>
      </c>
      <c r="C47" s="49"/>
      <c r="D47" s="49" t="s">
        <v>185</v>
      </c>
      <c r="E47" s="50"/>
      <c r="F47" s="51">
        <f>+F45+F39</f>
        <v>3035000</v>
      </c>
      <c r="G47" s="50"/>
      <c r="H47" s="51">
        <f>+H45+H39</f>
        <v>3184800</v>
      </c>
      <c r="I47" s="49"/>
      <c r="J47" s="51">
        <f>+J45+J39</f>
        <v>149800</v>
      </c>
      <c r="K47" s="49"/>
      <c r="L47" s="52">
        <f>+H47/F47-1</f>
        <v>0.04935749588138383</v>
      </c>
    </row>
    <row r="48" spans="5:12" ht="12.75">
      <c r="E48" s="6"/>
      <c r="F48" s="6"/>
      <c r="G48" s="3"/>
      <c r="H48" s="6"/>
      <c r="J48" s="6"/>
      <c r="L48" s="9"/>
    </row>
    <row r="49" ht="12.75">
      <c r="R49" s="1" t="s">
        <v>241</v>
      </c>
    </row>
    <row r="183" spans="6:12" ht="12.75">
      <c r="F183" s="2"/>
      <c r="G183" s="3"/>
      <c r="H183" s="3"/>
      <c r="I183" s="3"/>
      <c r="J183" s="3"/>
      <c r="L183" s="8"/>
    </row>
    <row r="184" spans="6:12" ht="12.75">
      <c r="F184" s="2"/>
      <c r="G184" s="3"/>
      <c r="H184" s="3"/>
      <c r="I184" s="3"/>
      <c r="J184" s="3"/>
      <c r="L184" s="8"/>
    </row>
    <row r="185" spans="7:12" ht="12.75">
      <c r="G185" s="3"/>
      <c r="I185" s="3"/>
      <c r="J185" s="3"/>
      <c r="L185" s="8"/>
    </row>
    <row r="186" spans="6:12" ht="12.75">
      <c r="F186" s="2"/>
      <c r="G186" s="3"/>
      <c r="H186" s="3"/>
      <c r="I186" s="3"/>
      <c r="J186" s="3"/>
      <c r="L186" s="8"/>
    </row>
    <row r="187" spans="6:12" ht="12.75">
      <c r="F187" s="2"/>
      <c r="G187" s="3"/>
      <c r="H187" s="3"/>
      <c r="I187" s="3"/>
      <c r="J187" s="3"/>
      <c r="L187" s="8"/>
    </row>
    <row r="188" spans="6:12" ht="12.75">
      <c r="F188" s="2"/>
      <c r="G188" s="3"/>
      <c r="H188" s="3"/>
      <c r="I188" s="3"/>
      <c r="J188" s="3"/>
      <c r="L188" s="8"/>
    </row>
    <row r="189" spans="6:12" ht="12.75">
      <c r="F189" s="2"/>
      <c r="G189" s="3"/>
      <c r="H189" s="3"/>
      <c r="I189" s="3"/>
      <c r="J189" s="3"/>
      <c r="L189" s="8"/>
    </row>
    <row r="190" spans="6:12" ht="12.75">
      <c r="F190" s="2"/>
      <c r="G190" s="3"/>
      <c r="H190" s="3"/>
      <c r="I190" s="3"/>
      <c r="J190" s="3"/>
      <c r="L190" s="8"/>
    </row>
    <row r="191" spans="6:12" ht="12.75">
      <c r="F191" s="2"/>
      <c r="G191" s="3"/>
      <c r="H191" s="3"/>
      <c r="I191" s="3"/>
      <c r="J191" s="3"/>
      <c r="L191" s="8"/>
    </row>
    <row r="192" spans="6:12" ht="12.75">
      <c r="F192" s="2"/>
      <c r="G192" s="3"/>
      <c r="H192" s="3"/>
      <c r="I192" s="3"/>
      <c r="J192" s="3"/>
      <c r="L192" s="8"/>
    </row>
    <row r="193" spans="6:12" ht="12.75">
      <c r="F193" s="2"/>
      <c r="G193" s="3"/>
      <c r="H193" s="3"/>
      <c r="I193" s="3"/>
      <c r="J193" s="3"/>
      <c r="L193" s="8"/>
    </row>
    <row r="194" spans="6:12" ht="12.75">
      <c r="F194" s="2"/>
      <c r="G194" s="3"/>
      <c r="H194" s="3"/>
      <c r="I194" s="3"/>
      <c r="J194" s="3"/>
      <c r="L194" s="8"/>
    </row>
    <row r="195" spans="6:12" ht="12.75">
      <c r="F195" s="2"/>
      <c r="G195" s="3"/>
      <c r="H195" s="3"/>
      <c r="I195" s="3"/>
      <c r="J195" s="3"/>
      <c r="L195" s="8"/>
    </row>
    <row r="196" spans="6:12" ht="12.75">
      <c r="F196" s="2"/>
      <c r="G196" s="3"/>
      <c r="H196" s="3"/>
      <c r="I196" s="3"/>
      <c r="J196" s="3"/>
      <c r="L196" s="8"/>
    </row>
    <row r="197" spans="6:12" ht="12.75">
      <c r="F197" s="2"/>
      <c r="G197" s="3"/>
      <c r="H197" s="3"/>
      <c r="I197" s="3"/>
      <c r="J197" s="3"/>
      <c r="L197" s="8"/>
    </row>
    <row r="198" spans="6:12" ht="12.75">
      <c r="F198" s="2"/>
      <c r="G198" s="3"/>
      <c r="H198" s="3"/>
      <c r="I198" s="3"/>
      <c r="J198" s="3"/>
      <c r="L198" s="8"/>
    </row>
    <row r="199" spans="6:12" ht="12.75">
      <c r="F199" s="2"/>
      <c r="G199" s="3"/>
      <c r="H199" s="3"/>
      <c r="I199" s="3"/>
      <c r="J199" s="3"/>
      <c r="L199" s="8"/>
    </row>
    <row r="200" spans="6:12" ht="12.75">
      <c r="F200" s="2"/>
      <c r="G200" s="3"/>
      <c r="H200" s="3"/>
      <c r="I200" s="3"/>
      <c r="J200" s="3"/>
      <c r="L200" s="8"/>
    </row>
    <row r="201" spans="6:12" ht="12.75">
      <c r="F201" s="2"/>
      <c r="G201" s="3"/>
      <c r="H201" s="3"/>
      <c r="I201" s="3"/>
      <c r="J201" s="3"/>
      <c r="L201" s="8"/>
    </row>
    <row r="202" spans="6:12" ht="12.75">
      <c r="F202" s="2"/>
      <c r="G202" s="3"/>
      <c r="H202" s="3"/>
      <c r="I202" s="3"/>
      <c r="J202" s="3"/>
      <c r="L202" s="8"/>
    </row>
    <row r="203" spans="6:12" ht="12.75">
      <c r="F203" s="2"/>
      <c r="G203" s="3"/>
      <c r="H203" s="3"/>
      <c r="I203" s="3"/>
      <c r="J203" s="3"/>
      <c r="L203" s="8"/>
    </row>
    <row r="204" spans="6:12" ht="12.75">
      <c r="F204" s="2"/>
      <c r="G204" s="3"/>
      <c r="H204" s="3"/>
      <c r="I204" s="3"/>
      <c r="J204" s="3"/>
      <c r="L204" s="8"/>
    </row>
    <row r="205" spans="6:12" ht="12.75">
      <c r="F205" s="2"/>
      <c r="G205" s="3"/>
      <c r="H205" s="3"/>
      <c r="I205" s="3"/>
      <c r="J205" s="3"/>
      <c r="L205" s="8"/>
    </row>
    <row r="206" spans="6:12" ht="12.75">
      <c r="F206" s="2"/>
      <c r="G206" s="3"/>
      <c r="H206" s="3"/>
      <c r="I206" s="3"/>
      <c r="J206" s="3"/>
      <c r="L206" s="8"/>
    </row>
    <row r="207" spans="6:12" ht="12.75">
      <c r="F207" s="2"/>
      <c r="G207" s="3"/>
      <c r="H207" s="3"/>
      <c r="I207" s="3"/>
      <c r="J207" s="3"/>
      <c r="L207" s="8"/>
    </row>
    <row r="208" spans="6:12" ht="12.75">
      <c r="F208" s="2"/>
      <c r="G208" s="3"/>
      <c r="H208" s="3"/>
      <c r="I208" s="3"/>
      <c r="J208" s="3"/>
      <c r="L208" s="7"/>
    </row>
    <row r="209" spans="6:12" ht="12.75">
      <c r="F209" s="2"/>
      <c r="G209" s="3"/>
      <c r="H209" s="3"/>
      <c r="I209" s="3"/>
      <c r="J209" s="3"/>
      <c r="L209" s="7"/>
    </row>
    <row r="210" spans="6:12" ht="12.75">
      <c r="F210" s="2"/>
      <c r="G210" s="3"/>
      <c r="H210" s="3"/>
      <c r="I210" s="3"/>
      <c r="J210" s="3"/>
      <c r="L210" s="7"/>
    </row>
    <row r="211" spans="6:12" ht="12.75">
      <c r="F211" s="2"/>
      <c r="G211" s="3"/>
      <c r="H211" s="3"/>
      <c r="I211" s="3"/>
      <c r="J211" s="3"/>
      <c r="L211" s="7"/>
    </row>
    <row r="212" spans="6:12" ht="12.75">
      <c r="F212" s="2"/>
      <c r="G212" s="3"/>
      <c r="H212" s="3"/>
      <c r="I212" s="3"/>
      <c r="J212" s="3"/>
      <c r="L212" s="7"/>
    </row>
    <row r="213" spans="6:12" ht="12.75">
      <c r="F213" s="2"/>
      <c r="G213" s="3"/>
      <c r="H213" s="3"/>
      <c r="I213" s="3"/>
      <c r="J213" s="3"/>
      <c r="L213" s="7"/>
    </row>
    <row r="214" spans="6:12" ht="12.75">
      <c r="F214" s="2"/>
      <c r="G214" s="3"/>
      <c r="H214" s="3"/>
      <c r="I214" s="3"/>
      <c r="J214" s="3"/>
      <c r="L214" s="7"/>
    </row>
    <row r="215" spans="6:12" ht="12.75">
      <c r="F215" s="2"/>
      <c r="G215" s="3"/>
      <c r="H215" s="3"/>
      <c r="I215" s="3"/>
      <c r="J215" s="3"/>
      <c r="L215" s="7"/>
    </row>
    <row r="216" spans="6:12" ht="12.75">
      <c r="F216" s="2"/>
      <c r="G216" s="3"/>
      <c r="H216" s="3"/>
      <c r="I216" s="3"/>
      <c r="J216" s="3"/>
      <c r="L216" s="7"/>
    </row>
    <row r="217" spans="6:12" ht="12.75">
      <c r="F217" s="3"/>
      <c r="G217" s="3"/>
      <c r="H217" s="3"/>
      <c r="I217" s="3"/>
      <c r="J217" s="3"/>
      <c r="L217" s="7"/>
    </row>
    <row r="218" spans="6:12" ht="12.75">
      <c r="F218" s="3"/>
      <c r="G218" s="3"/>
      <c r="H218" s="3"/>
      <c r="I218" s="3"/>
      <c r="J218" s="3"/>
      <c r="L218" s="7"/>
    </row>
    <row r="219" spans="6:12" ht="12.75">
      <c r="F219" s="3"/>
      <c r="G219" s="3"/>
      <c r="H219" s="3"/>
      <c r="I219" s="3"/>
      <c r="J219" s="3"/>
      <c r="L219" s="7"/>
    </row>
    <row r="220" spans="6:12" ht="12.75">
      <c r="F220" s="3"/>
      <c r="G220" s="3"/>
      <c r="H220" s="3"/>
      <c r="I220" s="3"/>
      <c r="J220" s="3"/>
      <c r="L220" s="7"/>
    </row>
    <row r="221" spans="6:12" ht="12.75">
      <c r="F221" s="3"/>
      <c r="G221" s="3"/>
      <c r="H221" s="3"/>
      <c r="I221" s="3"/>
      <c r="J221" s="3"/>
      <c r="L221" s="7"/>
    </row>
    <row r="222" spans="6:12" ht="12.75">
      <c r="F222" s="3"/>
      <c r="G222" s="3"/>
      <c r="H222" s="3"/>
      <c r="I222" s="3"/>
      <c r="J222" s="3"/>
      <c r="L222" s="7"/>
    </row>
    <row r="223" spans="6:12" ht="12.75">
      <c r="F223" s="3"/>
      <c r="G223" s="3"/>
      <c r="H223" s="3"/>
      <c r="I223" s="3"/>
      <c r="J223" s="3"/>
      <c r="L223" s="7"/>
    </row>
    <row r="224" spans="6:12" ht="12.75">
      <c r="F224" s="3"/>
      <c r="G224" s="3"/>
      <c r="H224" s="3"/>
      <c r="I224" s="3"/>
      <c r="J224" s="3"/>
      <c r="L224" s="7"/>
    </row>
    <row r="225" spans="6:12" ht="12.75">
      <c r="F225" s="3"/>
      <c r="G225" s="3"/>
      <c r="H225" s="3"/>
      <c r="I225" s="3"/>
      <c r="J225" s="3"/>
      <c r="L225" s="7"/>
    </row>
    <row r="226" spans="6:12" ht="12.75">
      <c r="F226" s="3"/>
      <c r="G226" s="3"/>
      <c r="H226" s="3"/>
      <c r="I226" s="3"/>
      <c r="J226" s="3"/>
      <c r="L226" s="7"/>
    </row>
    <row r="227" spans="6:12" ht="12.75">
      <c r="F227" s="3"/>
      <c r="G227" s="3"/>
      <c r="H227" s="3"/>
      <c r="I227" s="3"/>
      <c r="J227" s="3"/>
      <c r="L227" s="7"/>
    </row>
    <row r="228" spans="6:12" ht="12.75">
      <c r="F228" s="3"/>
      <c r="G228" s="3"/>
      <c r="H228" s="3"/>
      <c r="I228" s="3"/>
      <c r="J228" s="3"/>
      <c r="L228" s="7"/>
    </row>
    <row r="229" spans="6:12" ht="12.75">
      <c r="F229" s="3"/>
      <c r="G229" s="3"/>
      <c r="H229" s="3"/>
      <c r="I229" s="3"/>
      <c r="J229" s="3"/>
      <c r="L229" s="7"/>
    </row>
    <row r="230" spans="6:12" ht="12.75">
      <c r="F230" s="3"/>
      <c r="G230" s="3"/>
      <c r="H230" s="3"/>
      <c r="I230" s="3"/>
      <c r="J230" s="3"/>
      <c r="L230" s="7"/>
    </row>
    <row r="231" spans="6:12" ht="12.75">
      <c r="F231" s="3"/>
      <c r="G231" s="3"/>
      <c r="H231" s="3"/>
      <c r="I231" s="3"/>
      <c r="J231" s="3"/>
      <c r="L231" s="7"/>
    </row>
    <row r="232" spans="6:12" ht="12.75">
      <c r="F232" s="3"/>
      <c r="G232" s="3"/>
      <c r="H232" s="3"/>
      <c r="I232" s="3"/>
      <c r="J232" s="3"/>
      <c r="L232" s="7"/>
    </row>
    <row r="233" spans="6:12" ht="12.75">
      <c r="F233" s="3"/>
      <c r="G233" s="3"/>
      <c r="H233" s="3"/>
      <c r="I233" s="3"/>
      <c r="J233" s="3"/>
      <c r="L233" s="7"/>
    </row>
    <row r="234" spans="6:12" ht="12.75">
      <c r="F234" s="3"/>
      <c r="G234" s="3"/>
      <c r="H234" s="3"/>
      <c r="I234" s="3"/>
      <c r="J234" s="3"/>
      <c r="L234" s="7"/>
    </row>
    <row r="235" spans="6:12" ht="12.75">
      <c r="F235" s="3"/>
      <c r="G235" s="3"/>
      <c r="H235" s="3"/>
      <c r="I235" s="3"/>
      <c r="J235" s="3"/>
      <c r="L235" s="7"/>
    </row>
    <row r="236" spans="6:12" ht="12.75">
      <c r="F236" s="3"/>
      <c r="G236" s="3"/>
      <c r="H236" s="3"/>
      <c r="I236" s="3"/>
      <c r="J236" s="3"/>
      <c r="L236" s="7"/>
    </row>
    <row r="237" spans="6:12" ht="12.75">
      <c r="F237" s="3"/>
      <c r="G237" s="3"/>
      <c r="H237" s="3"/>
      <c r="I237" s="3"/>
      <c r="J237" s="3"/>
      <c r="L237" s="7"/>
    </row>
    <row r="238" spans="6:10" ht="12.75">
      <c r="F238" s="3"/>
      <c r="G238" s="3"/>
      <c r="H238" s="3"/>
      <c r="I238" s="3"/>
      <c r="J238" s="3"/>
    </row>
    <row r="239" spans="6:10" ht="12.75">
      <c r="F239" s="3"/>
      <c r="G239" s="3"/>
      <c r="H239" s="3"/>
      <c r="I239" s="3"/>
      <c r="J239" s="3"/>
    </row>
    <row r="240" spans="6:10" ht="12.75">
      <c r="F240" s="3"/>
      <c r="G240" s="3"/>
      <c r="H240" s="3"/>
      <c r="I240" s="3"/>
      <c r="J240" s="3"/>
    </row>
    <row r="241" spans="6:10" ht="12.75">
      <c r="F241" s="3"/>
      <c r="G241" s="3"/>
      <c r="H241" s="3"/>
      <c r="I241" s="3"/>
      <c r="J241" s="3"/>
    </row>
    <row r="242" spans="6:10" ht="12.75">
      <c r="F242" s="3"/>
      <c r="G242" s="3"/>
      <c r="H242" s="3"/>
      <c r="I242" s="3"/>
      <c r="J242" s="3"/>
    </row>
    <row r="243" spans="6:10" ht="12.75">
      <c r="F243" s="3"/>
      <c r="G243" s="3"/>
      <c r="H243" s="3"/>
      <c r="I243" s="3"/>
      <c r="J243" s="3"/>
    </row>
    <row r="244" spans="6:10" ht="12.75">
      <c r="F244" s="3"/>
      <c r="G244" s="3"/>
      <c r="H244" s="3"/>
      <c r="I244" s="3"/>
      <c r="J244" s="3"/>
    </row>
    <row r="245" spans="6:10" ht="12.75">
      <c r="F245" s="3"/>
      <c r="G245" s="3"/>
      <c r="H245" s="3"/>
      <c r="I245" s="3"/>
      <c r="J245" s="3"/>
    </row>
    <row r="246" spans="6:10" ht="12.75">
      <c r="F246" s="3"/>
      <c r="G246" s="3"/>
      <c r="H246" s="3"/>
      <c r="I246" s="3"/>
      <c r="J246" s="3"/>
    </row>
    <row r="247" spans="6:10" ht="12.75">
      <c r="F247" s="3"/>
      <c r="G247" s="3"/>
      <c r="H247" s="3"/>
      <c r="I247" s="3"/>
      <c r="J247" s="3"/>
    </row>
    <row r="248" spans="6:10" ht="12.75">
      <c r="F248" s="3"/>
      <c r="G248" s="3"/>
      <c r="H248" s="3"/>
      <c r="I248" s="3"/>
      <c r="J248" s="3"/>
    </row>
    <row r="249" spans="6:10" ht="12.75">
      <c r="F249" s="3"/>
      <c r="G249" s="3"/>
      <c r="H249" s="3"/>
      <c r="I249" s="3"/>
      <c r="J249" s="3"/>
    </row>
    <row r="250" spans="6:10" ht="12.75">
      <c r="F250" s="3"/>
      <c r="G250" s="3"/>
      <c r="H250" s="3"/>
      <c r="I250" s="3"/>
      <c r="J250" s="3"/>
    </row>
    <row r="251" spans="6:10" ht="12.75">
      <c r="F251" s="3"/>
      <c r="G251" s="3"/>
      <c r="H251" s="3"/>
      <c r="I251" s="3"/>
      <c r="J251" s="3"/>
    </row>
    <row r="252" spans="6:10" ht="12.75">
      <c r="F252" s="3"/>
      <c r="G252" s="3"/>
      <c r="H252" s="3"/>
      <c r="I252" s="3"/>
      <c r="J252" s="3"/>
    </row>
    <row r="253" spans="6:10" ht="12.75">
      <c r="F253" s="3"/>
      <c r="G253" s="3"/>
      <c r="H253" s="3"/>
      <c r="I253" s="3"/>
      <c r="J253" s="3"/>
    </row>
    <row r="254" spans="6:10" ht="12.75">
      <c r="F254" s="3"/>
      <c r="G254" s="3"/>
      <c r="H254" s="3"/>
      <c r="I254" s="3"/>
      <c r="J254" s="3"/>
    </row>
    <row r="255" spans="6:10" ht="12.75">
      <c r="F255" s="3"/>
      <c r="G255" s="3"/>
      <c r="H255" s="3"/>
      <c r="I255" s="3"/>
      <c r="J255" s="3"/>
    </row>
    <row r="256" spans="6:10" ht="12.75">
      <c r="F256" s="3"/>
      <c r="G256" s="3"/>
      <c r="H256" s="3"/>
      <c r="I256" s="3"/>
      <c r="J256" s="3"/>
    </row>
    <row r="257" spans="6:10" ht="12.75">
      <c r="F257" s="3"/>
      <c r="G257" s="3"/>
      <c r="H257" s="3"/>
      <c r="I257" s="3"/>
      <c r="J257" s="3"/>
    </row>
    <row r="258" spans="6:10" ht="12.75">
      <c r="F258" s="3"/>
      <c r="G258" s="3"/>
      <c r="H258" s="3"/>
      <c r="I258" s="3"/>
      <c r="J258" s="3"/>
    </row>
    <row r="259" spans="6:10" ht="12.75">
      <c r="F259" s="3"/>
      <c r="G259" s="3"/>
      <c r="H259" s="3"/>
      <c r="I259" s="3"/>
      <c r="J259" s="3"/>
    </row>
    <row r="260" spans="6:10" ht="12.75">
      <c r="F260" s="3"/>
      <c r="G260" s="3"/>
      <c r="H260" s="3"/>
      <c r="I260" s="3"/>
      <c r="J260" s="3"/>
    </row>
    <row r="261" spans="6:10" ht="12.75">
      <c r="F261" s="3"/>
      <c r="G261" s="3"/>
      <c r="H261" s="3"/>
      <c r="I261" s="3"/>
      <c r="J261" s="3"/>
    </row>
    <row r="262" spans="6:10" ht="12.75">
      <c r="F262" s="3"/>
      <c r="G262" s="3"/>
      <c r="H262" s="3"/>
      <c r="I262" s="3"/>
      <c r="J262" s="3"/>
    </row>
    <row r="263" spans="6:10" ht="12.75">
      <c r="F263" s="3"/>
      <c r="G263" s="3"/>
      <c r="H263" s="3"/>
      <c r="I263" s="3"/>
      <c r="J263" s="3"/>
    </row>
    <row r="264" spans="6:10" ht="12.75">
      <c r="F264" s="3"/>
      <c r="G264" s="3"/>
      <c r="H264" s="3"/>
      <c r="I264" s="3"/>
      <c r="J264" s="3"/>
    </row>
    <row r="265" spans="6:10" ht="12.75">
      <c r="F265" s="3"/>
      <c r="G265" s="3"/>
      <c r="H265" s="3"/>
      <c r="I265" s="3"/>
      <c r="J265" s="3"/>
    </row>
    <row r="266" spans="6:10" ht="12.75">
      <c r="F266" s="3"/>
      <c r="G266" s="3"/>
      <c r="H266" s="3"/>
      <c r="I266" s="3"/>
      <c r="J266" s="3"/>
    </row>
    <row r="267" spans="6:10" ht="12.75">
      <c r="F267" s="3"/>
      <c r="G267" s="3"/>
      <c r="H267" s="3"/>
      <c r="I267" s="3"/>
      <c r="J267" s="3"/>
    </row>
    <row r="268" spans="6:10" ht="12.75">
      <c r="F268" s="3"/>
      <c r="G268" s="3"/>
      <c r="H268" s="3"/>
      <c r="I268" s="3"/>
      <c r="J268" s="3"/>
    </row>
    <row r="269" spans="6:10" ht="12.75">
      <c r="F269" s="3"/>
      <c r="G269" s="3"/>
      <c r="H269" s="3"/>
      <c r="I269" s="3"/>
      <c r="J269" s="3"/>
    </row>
    <row r="270" spans="6:10" ht="12.75">
      <c r="F270" s="3"/>
      <c r="G270" s="3"/>
      <c r="H270" s="3"/>
      <c r="I270" s="3"/>
      <c r="J270" s="3"/>
    </row>
    <row r="271" spans="6:10" ht="12.75">
      <c r="F271" s="3"/>
      <c r="G271" s="3"/>
      <c r="H271" s="3"/>
      <c r="I271" s="3"/>
      <c r="J271" s="3"/>
    </row>
    <row r="272" spans="6:10" ht="12.75">
      <c r="F272" s="3"/>
      <c r="G272" s="3"/>
      <c r="H272" s="3"/>
      <c r="I272" s="3"/>
      <c r="J272" s="3"/>
    </row>
    <row r="273" spans="6:10" ht="12.75">
      <c r="F273" s="3"/>
      <c r="G273" s="3"/>
      <c r="H273" s="3"/>
      <c r="I273" s="3"/>
      <c r="J273" s="3"/>
    </row>
    <row r="274" spans="6:10" ht="12.75">
      <c r="F274" s="3"/>
      <c r="G274" s="3"/>
      <c r="H274" s="3"/>
      <c r="I274" s="3"/>
      <c r="J274" s="3"/>
    </row>
    <row r="275" spans="6:10" ht="12.75">
      <c r="F275" s="3"/>
      <c r="G275" s="3"/>
      <c r="H275" s="3"/>
      <c r="I275" s="3"/>
      <c r="J275" s="3"/>
    </row>
    <row r="276" spans="6:10" ht="12.75">
      <c r="F276" s="3"/>
      <c r="G276" s="3"/>
      <c r="H276" s="3"/>
      <c r="I276" s="3"/>
      <c r="J276" s="3"/>
    </row>
    <row r="277" spans="6:10" ht="12.75">
      <c r="F277" s="3"/>
      <c r="G277" s="3"/>
      <c r="H277" s="3"/>
      <c r="I277" s="3"/>
      <c r="J277" s="3"/>
    </row>
    <row r="278" spans="6:10" ht="12.75">
      <c r="F278" s="3"/>
      <c r="G278" s="3"/>
      <c r="H278" s="3"/>
      <c r="I278" s="3"/>
      <c r="J278" s="3"/>
    </row>
    <row r="279" spans="6:10" ht="12.75">
      <c r="F279" s="3"/>
      <c r="G279" s="3"/>
      <c r="H279" s="3"/>
      <c r="I279" s="3"/>
      <c r="J279" s="3"/>
    </row>
    <row r="280" spans="6:10" ht="12.75">
      <c r="F280" s="3"/>
      <c r="G280" s="3"/>
      <c r="H280" s="3"/>
      <c r="I280" s="3"/>
      <c r="J280" s="3"/>
    </row>
    <row r="281" spans="6:10" ht="12.75">
      <c r="F281" s="3"/>
      <c r="G281" s="3"/>
      <c r="H281" s="3"/>
      <c r="I281" s="3"/>
      <c r="J281" s="3"/>
    </row>
    <row r="282" spans="6:10" ht="12.75">
      <c r="F282" s="3"/>
      <c r="G282" s="3"/>
      <c r="H282" s="3"/>
      <c r="I282" s="3"/>
      <c r="J282" s="3"/>
    </row>
    <row r="283" spans="6:10" ht="12.75">
      <c r="F283" s="3"/>
      <c r="G283" s="3"/>
      <c r="H283" s="3"/>
      <c r="I283" s="3"/>
      <c r="J283" s="3"/>
    </row>
    <row r="284" spans="6:10" ht="12.75">
      <c r="F284" s="3"/>
      <c r="G284" s="3"/>
      <c r="H284" s="3"/>
      <c r="I284" s="3"/>
      <c r="J284" s="3"/>
    </row>
    <row r="285" spans="6:10" ht="12.75">
      <c r="F285" s="3"/>
      <c r="G285" s="3"/>
      <c r="H285" s="3"/>
      <c r="I285" s="3"/>
      <c r="J285" s="3"/>
    </row>
    <row r="286" spans="6:10" ht="12.75">
      <c r="F286" s="3"/>
      <c r="G286" s="3"/>
      <c r="H286" s="3"/>
      <c r="I286" s="3"/>
      <c r="J286" s="3"/>
    </row>
    <row r="287" spans="6:10" ht="12.75">
      <c r="F287" s="3"/>
      <c r="G287" s="3"/>
      <c r="H287" s="3"/>
      <c r="I287" s="3"/>
      <c r="J287" s="3"/>
    </row>
    <row r="288" spans="6:10" ht="12.75">
      <c r="F288" s="3"/>
      <c r="G288" s="3"/>
      <c r="H288" s="3"/>
      <c r="I288" s="3"/>
      <c r="J288" s="3"/>
    </row>
    <row r="289" spans="6:10" ht="12.75">
      <c r="F289" s="3"/>
      <c r="G289" s="3"/>
      <c r="H289" s="3"/>
      <c r="I289" s="3"/>
      <c r="J289" s="3"/>
    </row>
    <row r="290" spans="6:10" ht="12.75">
      <c r="F290" s="3"/>
      <c r="G290" s="3"/>
      <c r="H290" s="3"/>
      <c r="I290" s="3"/>
      <c r="J290" s="3"/>
    </row>
    <row r="291" spans="6:10" ht="12.75">
      <c r="F291" s="3"/>
      <c r="G291" s="3"/>
      <c r="H291" s="3"/>
      <c r="I291" s="3"/>
      <c r="J291" s="3"/>
    </row>
    <row r="292" spans="6:10" ht="12.75">
      <c r="F292" s="3"/>
      <c r="G292" s="3"/>
      <c r="H292" s="3"/>
      <c r="I292" s="3"/>
      <c r="J292" s="3"/>
    </row>
    <row r="293" spans="6:10" ht="12.75">
      <c r="F293" s="3"/>
      <c r="G293" s="3"/>
      <c r="H293" s="3"/>
      <c r="I293" s="3"/>
      <c r="J293" s="3"/>
    </row>
    <row r="294" spans="6:10" ht="12.75">
      <c r="F294" s="3"/>
      <c r="G294" s="3"/>
      <c r="H294" s="3"/>
      <c r="I294" s="3"/>
      <c r="J294" s="3"/>
    </row>
    <row r="295" spans="6:10" ht="12.75">
      <c r="F295" s="3"/>
      <c r="G295" s="3"/>
      <c r="H295" s="3"/>
      <c r="I295" s="3"/>
      <c r="J295" s="3"/>
    </row>
    <row r="296" spans="6:10" ht="12.75">
      <c r="F296" s="3"/>
      <c r="G296" s="3"/>
      <c r="H296" s="3"/>
      <c r="I296" s="3"/>
      <c r="J296" s="3"/>
    </row>
    <row r="297" spans="6:10" ht="12.75">
      <c r="F297" s="3"/>
      <c r="G297" s="3"/>
      <c r="H297" s="3"/>
      <c r="I297" s="3"/>
      <c r="J297" s="3"/>
    </row>
    <row r="298" spans="6:10" ht="12.75">
      <c r="F298" s="3"/>
      <c r="G298" s="3"/>
      <c r="H298" s="3"/>
      <c r="I298" s="3"/>
      <c r="J298" s="3"/>
    </row>
    <row r="299" spans="6:10" ht="12.75">
      <c r="F299" s="3"/>
      <c r="G299" s="3"/>
      <c r="H299" s="3"/>
      <c r="I299" s="3"/>
      <c r="J299" s="3"/>
    </row>
    <row r="300" spans="6:10" ht="12.75">
      <c r="F300" s="3"/>
      <c r="G300" s="3"/>
      <c r="H300" s="3"/>
      <c r="I300" s="3"/>
      <c r="J300" s="3"/>
    </row>
    <row r="301" spans="6:10" ht="12.75">
      <c r="F301" s="3"/>
      <c r="G301" s="3"/>
      <c r="H301" s="3"/>
      <c r="I301" s="3"/>
      <c r="J301" s="3"/>
    </row>
    <row r="302" spans="6:10" ht="12.75">
      <c r="F302" s="3"/>
      <c r="G302" s="3"/>
      <c r="H302" s="3"/>
      <c r="I302" s="3"/>
      <c r="J302" s="3"/>
    </row>
    <row r="303" spans="6:10" ht="12.75">
      <c r="F303" s="3"/>
      <c r="G303" s="3"/>
      <c r="H303" s="3"/>
      <c r="I303" s="3"/>
      <c r="J303" s="3"/>
    </row>
    <row r="304" spans="6:10" ht="12.75">
      <c r="F304" s="3"/>
      <c r="G304" s="3"/>
      <c r="H304" s="3"/>
      <c r="I304" s="3"/>
      <c r="J304" s="3"/>
    </row>
    <row r="305" spans="6:10" ht="12.75">
      <c r="F305" s="3"/>
      <c r="G305" s="3"/>
      <c r="H305" s="3"/>
      <c r="I305" s="3"/>
      <c r="J305" s="3"/>
    </row>
    <row r="306" spans="6:10" ht="12.75">
      <c r="F306" s="3"/>
      <c r="G306" s="3"/>
      <c r="H306" s="3"/>
      <c r="I306" s="3"/>
      <c r="J306" s="3"/>
    </row>
    <row r="307" spans="6:10" ht="12.75">
      <c r="F307" s="3"/>
      <c r="G307" s="3"/>
      <c r="H307" s="3"/>
      <c r="I307" s="3"/>
      <c r="J307" s="3"/>
    </row>
    <row r="308" spans="6:10" ht="12.75">
      <c r="F308" s="3"/>
      <c r="G308" s="3"/>
      <c r="H308" s="3"/>
      <c r="I308" s="3"/>
      <c r="J308" s="3"/>
    </row>
    <row r="309" spans="6:10" ht="12.75">
      <c r="F309" s="3"/>
      <c r="G309" s="3"/>
      <c r="H309" s="3"/>
      <c r="I309" s="3"/>
      <c r="J309" s="3"/>
    </row>
    <row r="310" spans="6:10" ht="12.75">
      <c r="F310" s="3"/>
      <c r="G310" s="3"/>
      <c r="H310" s="3"/>
      <c r="I310" s="3"/>
      <c r="J310" s="3"/>
    </row>
    <row r="311" spans="6:10" ht="12.75">
      <c r="F311" s="3"/>
      <c r="G311" s="3"/>
      <c r="H311" s="3"/>
      <c r="I311" s="3"/>
      <c r="J311" s="3"/>
    </row>
    <row r="312" spans="6:10" ht="12.75">
      <c r="F312" s="3"/>
      <c r="G312" s="3"/>
      <c r="H312" s="3"/>
      <c r="I312" s="3"/>
      <c r="J312" s="3"/>
    </row>
    <row r="313" spans="6:10" ht="12.75">
      <c r="F313" s="3"/>
      <c r="G313" s="3"/>
      <c r="H313" s="3"/>
      <c r="I313" s="3"/>
      <c r="J313" s="3"/>
    </row>
    <row r="314" spans="6:10" ht="12.75">
      <c r="F314" s="3"/>
      <c r="G314" s="3"/>
      <c r="H314" s="3"/>
      <c r="I314" s="3"/>
      <c r="J314" s="3"/>
    </row>
    <row r="315" spans="6:10" ht="12.75">
      <c r="F315" s="3"/>
      <c r="G315" s="3"/>
      <c r="H315" s="3"/>
      <c r="I315" s="3"/>
      <c r="J315" s="3"/>
    </row>
    <row r="316" spans="6:10" ht="12.75">
      <c r="F316" s="3"/>
      <c r="G316" s="3"/>
      <c r="H316" s="3"/>
      <c r="I316" s="3"/>
      <c r="J316" s="3"/>
    </row>
    <row r="317" spans="6:10" ht="12.75">
      <c r="F317" s="3"/>
      <c r="G317" s="3"/>
      <c r="H317" s="3"/>
      <c r="I317" s="3"/>
      <c r="J317" s="3"/>
    </row>
    <row r="318" spans="6:10" ht="12.75">
      <c r="F318" s="3"/>
      <c r="G318" s="3"/>
      <c r="H318" s="3"/>
      <c r="I318" s="3"/>
      <c r="J318" s="3"/>
    </row>
    <row r="319" spans="6:10" ht="12.75">
      <c r="F319" s="3"/>
      <c r="G319" s="3"/>
      <c r="H319" s="3"/>
      <c r="I319" s="3"/>
      <c r="J319" s="3"/>
    </row>
    <row r="320" spans="6:10" ht="12.75">
      <c r="F320" s="3"/>
      <c r="G320" s="3"/>
      <c r="H320" s="3"/>
      <c r="I320" s="3"/>
      <c r="J320" s="3"/>
    </row>
    <row r="321" spans="6:10" ht="12.75">
      <c r="F321" s="3"/>
      <c r="G321" s="3"/>
      <c r="H321" s="3"/>
      <c r="I321" s="3"/>
      <c r="J321" s="3"/>
    </row>
    <row r="322" spans="6:10" ht="12.75">
      <c r="F322" s="3"/>
      <c r="G322" s="3"/>
      <c r="H322" s="3"/>
      <c r="I322" s="3"/>
      <c r="J322" s="3"/>
    </row>
    <row r="323" spans="6:10" ht="12.75">
      <c r="F323" s="3"/>
      <c r="G323" s="3"/>
      <c r="H323" s="3"/>
      <c r="I323" s="3"/>
      <c r="J323" s="3"/>
    </row>
    <row r="324" spans="6:10" ht="12.75">
      <c r="F324" s="3"/>
      <c r="G324" s="3"/>
      <c r="H324" s="3"/>
      <c r="I324" s="3"/>
      <c r="J324" s="3"/>
    </row>
    <row r="325" spans="6:10" ht="12.75">
      <c r="F325" s="3"/>
      <c r="G325" s="3"/>
      <c r="H325" s="3"/>
      <c r="I325" s="3"/>
      <c r="J325" s="3"/>
    </row>
    <row r="326" spans="6:10" ht="12.75">
      <c r="F326" s="3"/>
      <c r="G326" s="3"/>
      <c r="H326" s="3"/>
      <c r="I326" s="3"/>
      <c r="J326" s="3"/>
    </row>
    <row r="327" spans="6:10" ht="12.75">
      <c r="F327" s="3"/>
      <c r="G327" s="3"/>
      <c r="H327" s="3"/>
      <c r="I327" s="3"/>
      <c r="J327" s="3"/>
    </row>
    <row r="328" spans="6:10" ht="12.75">
      <c r="F328" s="3"/>
      <c r="G328" s="3"/>
      <c r="H328" s="3"/>
      <c r="I328" s="3"/>
      <c r="J328" s="3"/>
    </row>
    <row r="329" spans="6:10" ht="12.75">
      <c r="F329" s="3"/>
      <c r="G329" s="3"/>
      <c r="H329" s="3"/>
      <c r="I329" s="3"/>
      <c r="J329" s="3"/>
    </row>
    <row r="330" spans="6:10" ht="12.75">
      <c r="F330" s="3"/>
      <c r="G330" s="3"/>
      <c r="H330" s="3"/>
      <c r="I330" s="3"/>
      <c r="J330" s="3"/>
    </row>
    <row r="331" spans="6:10" ht="12.75">
      <c r="F331" s="3"/>
      <c r="G331" s="3"/>
      <c r="H331" s="3"/>
      <c r="I331" s="3"/>
      <c r="J331" s="3"/>
    </row>
    <row r="332" spans="6:10" ht="12.75">
      <c r="F332" s="3"/>
      <c r="G332" s="3"/>
      <c r="H332" s="3"/>
      <c r="I332" s="3"/>
      <c r="J332" s="3"/>
    </row>
    <row r="333" spans="6:10" ht="12.75">
      <c r="F333" s="3"/>
      <c r="G333" s="3"/>
      <c r="H333" s="3"/>
      <c r="I333" s="3"/>
      <c r="J333" s="3"/>
    </row>
    <row r="334" spans="6:10" ht="12.75">
      <c r="F334" s="3"/>
      <c r="G334" s="3"/>
      <c r="H334" s="3"/>
      <c r="I334" s="3"/>
      <c r="J334" s="3"/>
    </row>
    <row r="335" spans="6:10" ht="12.75">
      <c r="F335" s="3"/>
      <c r="G335" s="3"/>
      <c r="H335" s="3"/>
      <c r="I335" s="3"/>
      <c r="J335" s="3"/>
    </row>
    <row r="336" spans="6:10" ht="12.75">
      <c r="F336" s="3"/>
      <c r="G336" s="3"/>
      <c r="H336" s="3"/>
      <c r="I336" s="3"/>
      <c r="J336" s="3"/>
    </row>
    <row r="337" spans="6:10" ht="12.75">
      <c r="F337" s="3"/>
      <c r="G337" s="3"/>
      <c r="H337" s="3"/>
      <c r="I337" s="3"/>
      <c r="J337" s="3"/>
    </row>
    <row r="338" spans="6:10" ht="12.75">
      <c r="F338" s="3"/>
      <c r="G338" s="3"/>
      <c r="H338" s="3"/>
      <c r="I338" s="3"/>
      <c r="J338" s="3"/>
    </row>
    <row r="339" spans="6:10" ht="12.75">
      <c r="F339" s="3"/>
      <c r="G339" s="3"/>
      <c r="H339" s="3"/>
      <c r="I339" s="3"/>
      <c r="J339" s="3"/>
    </row>
    <row r="340" spans="6:10" ht="12.75">
      <c r="F340" s="3"/>
      <c r="G340" s="3"/>
      <c r="H340" s="3"/>
      <c r="I340" s="3"/>
      <c r="J340" s="3"/>
    </row>
    <row r="341" spans="6:10" ht="12.75">
      <c r="F341" s="3"/>
      <c r="G341" s="3"/>
      <c r="H341" s="3"/>
      <c r="I341" s="3"/>
      <c r="J341" s="3"/>
    </row>
    <row r="342" spans="6:10" ht="12.75">
      <c r="F342" s="3"/>
      <c r="G342" s="3"/>
      <c r="H342" s="3"/>
      <c r="I342" s="3"/>
      <c r="J342" s="3"/>
    </row>
    <row r="343" spans="6:10" ht="12.75">
      <c r="F343" s="3"/>
      <c r="G343" s="3"/>
      <c r="H343" s="3"/>
      <c r="I343" s="3"/>
      <c r="J343" s="3"/>
    </row>
    <row r="344" spans="6:10" ht="12.75">
      <c r="F344" s="3"/>
      <c r="G344" s="3"/>
      <c r="H344" s="3"/>
      <c r="I344" s="3"/>
      <c r="J344" s="3"/>
    </row>
    <row r="345" spans="6:10" ht="12.75">
      <c r="F345" s="3"/>
      <c r="G345" s="3"/>
      <c r="H345" s="3"/>
      <c r="I345" s="3"/>
      <c r="J345" s="3"/>
    </row>
    <row r="346" spans="6:10" ht="12.75">
      <c r="F346" s="3"/>
      <c r="G346" s="3"/>
      <c r="H346" s="3"/>
      <c r="I346" s="3"/>
      <c r="J346" s="3"/>
    </row>
    <row r="347" spans="6:10" ht="12.75">
      <c r="F347" s="3"/>
      <c r="G347" s="3"/>
      <c r="H347" s="3"/>
      <c r="I347" s="3"/>
      <c r="J347" s="3"/>
    </row>
    <row r="348" spans="6:10" ht="12.75">
      <c r="F348" s="3"/>
      <c r="G348" s="3"/>
      <c r="H348" s="3"/>
      <c r="I348" s="3"/>
      <c r="J348" s="3"/>
    </row>
    <row r="349" spans="6:10" ht="12.75">
      <c r="F349" s="3"/>
      <c r="G349" s="3"/>
      <c r="H349" s="3"/>
      <c r="I349" s="3"/>
      <c r="J349" s="3"/>
    </row>
    <row r="350" spans="6:10" ht="12.75">
      <c r="F350" s="3"/>
      <c r="G350" s="3"/>
      <c r="H350" s="3"/>
      <c r="I350" s="3"/>
      <c r="J350" s="3"/>
    </row>
    <row r="351" spans="6:10" ht="12.75">
      <c r="F351" s="3"/>
      <c r="G351" s="3"/>
      <c r="H351" s="3"/>
      <c r="I351" s="3"/>
      <c r="J351" s="3"/>
    </row>
    <row r="352" spans="6:10" ht="12.75">
      <c r="F352" s="3"/>
      <c r="G352" s="3"/>
      <c r="H352" s="3"/>
      <c r="I352" s="3"/>
      <c r="J352" s="3"/>
    </row>
    <row r="353" spans="6:10" ht="12.75">
      <c r="F353" s="3"/>
      <c r="G353" s="3"/>
      <c r="H353" s="3"/>
      <c r="I353" s="3"/>
      <c r="J353" s="3"/>
    </row>
    <row r="354" spans="6:10" ht="12.75">
      <c r="F354" s="3"/>
      <c r="G354" s="3"/>
      <c r="H354" s="3"/>
      <c r="I354" s="3"/>
      <c r="J354" s="3"/>
    </row>
    <row r="355" spans="6:10" ht="12.75">
      <c r="F355" s="3"/>
      <c r="G355" s="3"/>
      <c r="H355" s="3"/>
      <c r="I355" s="3"/>
      <c r="J355" s="3"/>
    </row>
    <row r="356" spans="6:10" ht="12.75">
      <c r="F356" s="3"/>
      <c r="G356" s="3"/>
      <c r="H356" s="3"/>
      <c r="I356" s="3"/>
      <c r="J356" s="3"/>
    </row>
    <row r="357" spans="6:10" ht="12.75">
      <c r="F357" s="3"/>
      <c r="G357" s="3"/>
      <c r="H357" s="3"/>
      <c r="I357" s="3"/>
      <c r="J357" s="3"/>
    </row>
    <row r="358" spans="6:10" ht="12.75">
      <c r="F358" s="3"/>
      <c r="G358" s="3"/>
      <c r="H358" s="3"/>
      <c r="I358" s="3"/>
      <c r="J358" s="3"/>
    </row>
    <row r="359" spans="6:10" ht="12.75">
      <c r="F359" s="3"/>
      <c r="G359" s="3"/>
      <c r="H359" s="3"/>
      <c r="I359" s="3"/>
      <c r="J359" s="3"/>
    </row>
    <row r="360" spans="6:10" ht="12.75">
      <c r="F360" s="3"/>
      <c r="G360" s="3"/>
      <c r="H360" s="3"/>
      <c r="I360" s="3"/>
      <c r="J360" s="3"/>
    </row>
    <row r="361" spans="6:10" ht="12.75">
      <c r="F361" s="3"/>
      <c r="G361" s="3"/>
      <c r="H361" s="3"/>
      <c r="I361" s="3"/>
      <c r="J361" s="3"/>
    </row>
    <row r="362" spans="6:10" ht="12.75">
      <c r="F362" s="3"/>
      <c r="G362" s="3"/>
      <c r="H362" s="3"/>
      <c r="I362" s="3"/>
      <c r="J362" s="3"/>
    </row>
    <row r="363" spans="6:10" ht="12.75">
      <c r="F363" s="3"/>
      <c r="G363" s="3"/>
      <c r="H363" s="3"/>
      <c r="I363" s="3"/>
      <c r="J363" s="3"/>
    </row>
    <row r="364" spans="6:10" ht="12.75">
      <c r="F364" s="3"/>
      <c r="G364" s="3"/>
      <c r="H364" s="3"/>
      <c r="I364" s="3"/>
      <c r="J364" s="3"/>
    </row>
    <row r="365" spans="6:10" ht="12.75">
      <c r="F365" s="3"/>
      <c r="G365" s="3"/>
      <c r="H365" s="3"/>
      <c r="I365" s="3"/>
      <c r="J365" s="3"/>
    </row>
    <row r="366" spans="6:10" ht="12.75">
      <c r="F366" s="3"/>
      <c r="G366" s="3"/>
      <c r="H366" s="3"/>
      <c r="I366" s="3"/>
      <c r="J366" s="3"/>
    </row>
    <row r="367" spans="6:10" ht="12.75">
      <c r="F367" s="3"/>
      <c r="G367" s="3"/>
      <c r="H367" s="3"/>
      <c r="I367" s="3"/>
      <c r="J367" s="3"/>
    </row>
    <row r="368" spans="6:10" ht="12.75">
      <c r="F368" s="3"/>
      <c r="G368" s="3"/>
      <c r="H368" s="3"/>
      <c r="I368" s="3"/>
      <c r="J368" s="3"/>
    </row>
    <row r="369" spans="6:10" ht="12.75">
      <c r="F369" s="3"/>
      <c r="G369" s="3"/>
      <c r="H369" s="3"/>
      <c r="I369" s="3"/>
      <c r="J369" s="3"/>
    </row>
    <row r="370" spans="6:10" ht="12.75">
      <c r="F370" s="3"/>
      <c r="G370" s="3"/>
      <c r="H370" s="3"/>
      <c r="I370" s="3"/>
      <c r="J370" s="3"/>
    </row>
    <row r="371" spans="6:10" ht="12.75">
      <c r="F371" s="3"/>
      <c r="G371" s="3"/>
      <c r="H371" s="3"/>
      <c r="I371" s="3"/>
      <c r="J371" s="3"/>
    </row>
    <row r="372" spans="6:10" ht="12.75">
      <c r="F372" s="3"/>
      <c r="G372" s="3"/>
      <c r="H372" s="3"/>
      <c r="I372" s="3"/>
      <c r="J372" s="3"/>
    </row>
    <row r="373" spans="6:10" ht="12.75">
      <c r="F373" s="3"/>
      <c r="G373" s="3"/>
      <c r="H373" s="3"/>
      <c r="I373" s="3"/>
      <c r="J373" s="3"/>
    </row>
    <row r="374" spans="6:10" ht="12.75">
      <c r="F374" s="3"/>
      <c r="G374" s="3"/>
      <c r="H374" s="3"/>
      <c r="I374" s="3"/>
      <c r="J374" s="3"/>
    </row>
    <row r="375" spans="6:10" ht="12.75">
      <c r="F375" s="3"/>
      <c r="G375" s="3"/>
      <c r="H375" s="3"/>
      <c r="I375" s="3"/>
      <c r="J375" s="3"/>
    </row>
    <row r="376" spans="6:10" ht="12.75">
      <c r="F376" s="3"/>
      <c r="G376" s="3"/>
      <c r="H376" s="3"/>
      <c r="I376" s="3"/>
      <c r="J376" s="3"/>
    </row>
    <row r="377" spans="6:10" ht="12.75">
      <c r="F377" s="3"/>
      <c r="G377" s="3"/>
      <c r="H377" s="3"/>
      <c r="I377" s="3"/>
      <c r="J377" s="3"/>
    </row>
    <row r="378" spans="6:10" ht="12.75">
      <c r="F378" s="3"/>
      <c r="G378" s="3"/>
      <c r="H378" s="3"/>
      <c r="I378" s="3"/>
      <c r="J378" s="3"/>
    </row>
    <row r="379" spans="6:10" ht="12.75">
      <c r="F379" s="3"/>
      <c r="G379" s="3"/>
      <c r="H379" s="3"/>
      <c r="I379" s="3"/>
      <c r="J379" s="3"/>
    </row>
    <row r="380" spans="6:10" ht="12.75">
      <c r="F380" s="3"/>
      <c r="G380" s="3"/>
      <c r="H380" s="3"/>
      <c r="I380" s="3"/>
      <c r="J380" s="3"/>
    </row>
    <row r="381" spans="6:10" ht="12.75">
      <c r="F381" s="3"/>
      <c r="G381" s="3"/>
      <c r="H381" s="3"/>
      <c r="I381" s="3"/>
      <c r="J381" s="3"/>
    </row>
    <row r="382" spans="6:10" ht="12.75">
      <c r="F382" s="3"/>
      <c r="G382" s="3"/>
      <c r="H382" s="3"/>
      <c r="I382" s="3"/>
      <c r="J382" s="3"/>
    </row>
    <row r="383" spans="6:10" ht="12.75">
      <c r="F383" s="3"/>
      <c r="G383" s="3"/>
      <c r="H383" s="3"/>
      <c r="I383" s="3"/>
      <c r="J383" s="3"/>
    </row>
    <row r="384" spans="6:10" ht="12.75">
      <c r="F384" s="3"/>
      <c r="G384" s="3"/>
      <c r="H384" s="3"/>
      <c r="I384" s="3"/>
      <c r="J384" s="3"/>
    </row>
    <row r="385" spans="6:10" ht="12.75">
      <c r="F385" s="3"/>
      <c r="G385" s="3"/>
      <c r="H385" s="3"/>
      <c r="I385" s="3"/>
      <c r="J385" s="3"/>
    </row>
    <row r="386" spans="6:10" ht="12.75">
      <c r="F386" s="3"/>
      <c r="G386" s="3"/>
      <c r="H386" s="3"/>
      <c r="I386" s="3"/>
      <c r="J386" s="3"/>
    </row>
    <row r="387" spans="6:10" ht="12.75">
      <c r="F387" s="3"/>
      <c r="G387" s="3"/>
      <c r="H387" s="3"/>
      <c r="I387" s="3"/>
      <c r="J387" s="3"/>
    </row>
    <row r="388" spans="6:10" ht="12.75">
      <c r="F388" s="3"/>
      <c r="G388" s="3"/>
      <c r="H388" s="3"/>
      <c r="I388" s="3"/>
      <c r="J388" s="3"/>
    </row>
    <row r="389" spans="6:10" ht="12.75">
      <c r="F389" s="3"/>
      <c r="G389" s="3"/>
      <c r="H389" s="3"/>
      <c r="I389" s="3"/>
      <c r="J389" s="3"/>
    </row>
    <row r="390" spans="6:10" ht="12.75">
      <c r="F390" s="3"/>
      <c r="G390" s="3"/>
      <c r="H390" s="3"/>
      <c r="I390" s="3"/>
      <c r="J390" s="3"/>
    </row>
    <row r="391" spans="6:10" ht="12.75">
      <c r="F391" s="3"/>
      <c r="G391" s="3"/>
      <c r="H391" s="3"/>
      <c r="I391" s="3"/>
      <c r="J391" s="3"/>
    </row>
    <row r="392" spans="6:10" ht="12.75">
      <c r="F392" s="3"/>
      <c r="G392" s="3"/>
      <c r="H392" s="3"/>
      <c r="I392" s="3"/>
      <c r="J392" s="3"/>
    </row>
    <row r="393" spans="6:10" ht="12.75">
      <c r="F393" s="3"/>
      <c r="G393" s="3"/>
      <c r="H393" s="3"/>
      <c r="I393" s="3"/>
      <c r="J393" s="3"/>
    </row>
    <row r="394" spans="6:10" ht="12.75">
      <c r="F394" s="3"/>
      <c r="G394" s="3"/>
      <c r="H394" s="3"/>
      <c r="I394" s="3"/>
      <c r="J394" s="3"/>
    </row>
    <row r="395" spans="6:10" ht="12.75">
      <c r="F395" s="3"/>
      <c r="G395" s="3"/>
      <c r="H395" s="3"/>
      <c r="I395" s="3"/>
      <c r="J395" s="3"/>
    </row>
    <row r="396" spans="6:10" ht="12.75">
      <c r="F396" s="3"/>
      <c r="G396" s="3"/>
      <c r="H396" s="3"/>
      <c r="I396" s="3"/>
      <c r="J396" s="3"/>
    </row>
    <row r="397" spans="6:10" ht="12.75">
      <c r="F397" s="3"/>
      <c r="G397" s="3"/>
      <c r="H397" s="3"/>
      <c r="I397" s="3"/>
      <c r="J397" s="3"/>
    </row>
    <row r="398" spans="6:10" ht="12.75">
      <c r="F398" s="3"/>
      <c r="G398" s="3"/>
      <c r="H398" s="3"/>
      <c r="I398" s="3"/>
      <c r="J398" s="3"/>
    </row>
    <row r="399" spans="6:10" ht="12.75">
      <c r="F399" s="3"/>
      <c r="G399" s="3"/>
      <c r="H399" s="3"/>
      <c r="I399" s="3"/>
      <c r="J399" s="3"/>
    </row>
    <row r="400" spans="6:10" ht="12.75">
      <c r="F400" s="3"/>
      <c r="G400" s="3"/>
      <c r="H400" s="3"/>
      <c r="I400" s="3"/>
      <c r="J400" s="3"/>
    </row>
    <row r="401" spans="6:10" ht="12.75">
      <c r="F401" s="3"/>
      <c r="G401" s="3"/>
      <c r="H401" s="3"/>
      <c r="I401" s="3"/>
      <c r="J401" s="3"/>
    </row>
    <row r="402" spans="6:10" ht="12.75">
      <c r="F402" s="3"/>
      <c r="G402" s="3"/>
      <c r="H402" s="3"/>
      <c r="I402" s="3"/>
      <c r="J402" s="3"/>
    </row>
    <row r="403" spans="6:10" ht="12.75">
      <c r="F403" s="3"/>
      <c r="G403" s="3"/>
      <c r="H403" s="3"/>
      <c r="I403" s="3"/>
      <c r="J403" s="3"/>
    </row>
    <row r="404" spans="6:10" ht="12.75">
      <c r="F404" s="3"/>
      <c r="G404" s="3"/>
      <c r="H404" s="3"/>
      <c r="I404" s="3"/>
      <c r="J404" s="3"/>
    </row>
    <row r="405" spans="6:10" ht="12.75">
      <c r="F405" s="3"/>
      <c r="G405" s="3"/>
      <c r="H405" s="3"/>
      <c r="I405" s="3"/>
      <c r="J405" s="3"/>
    </row>
    <row r="406" spans="6:10" ht="12.75">
      <c r="F406" s="3"/>
      <c r="G406" s="3"/>
      <c r="H406" s="3"/>
      <c r="I406" s="3"/>
      <c r="J406" s="3"/>
    </row>
    <row r="407" spans="6:10" ht="12.75">
      <c r="F407" s="3"/>
      <c r="G407" s="3"/>
      <c r="H407" s="3"/>
      <c r="I407" s="3"/>
      <c r="J407" s="3"/>
    </row>
    <row r="408" spans="6:10" ht="12.75">
      <c r="F408" s="3"/>
      <c r="G408" s="3"/>
      <c r="H408" s="3"/>
      <c r="I408" s="3"/>
      <c r="J408" s="3"/>
    </row>
    <row r="409" spans="6:10" ht="12.75">
      <c r="F409" s="3"/>
      <c r="G409" s="3"/>
      <c r="H409" s="3"/>
      <c r="I409" s="3"/>
      <c r="J409" s="3"/>
    </row>
    <row r="410" spans="6:10" ht="12.75">
      <c r="F410" s="3"/>
      <c r="G410" s="3"/>
      <c r="H410" s="3"/>
      <c r="I410" s="3"/>
      <c r="J410" s="3"/>
    </row>
    <row r="411" spans="6:10" ht="12.75">
      <c r="F411" s="3"/>
      <c r="G411" s="3"/>
      <c r="H411" s="3"/>
      <c r="I411" s="3"/>
      <c r="J411" s="3"/>
    </row>
    <row r="412" spans="6:10" ht="12.75">
      <c r="F412" s="3"/>
      <c r="G412" s="3"/>
      <c r="H412" s="3"/>
      <c r="I412" s="3"/>
      <c r="J412" s="3"/>
    </row>
    <row r="413" spans="6:10" ht="12.75">
      <c r="F413" s="3"/>
      <c r="G413" s="3"/>
      <c r="H413" s="3"/>
      <c r="I413" s="3"/>
      <c r="J413" s="3"/>
    </row>
    <row r="414" spans="6:10" ht="12.75">
      <c r="F414" s="3"/>
      <c r="G414" s="3"/>
      <c r="H414" s="3"/>
      <c r="I414" s="3"/>
      <c r="J414" s="3"/>
    </row>
    <row r="415" spans="6:10" ht="12.75">
      <c r="F415" s="3"/>
      <c r="G415" s="3"/>
      <c r="H415" s="3"/>
      <c r="I415" s="3"/>
      <c r="J415" s="3"/>
    </row>
    <row r="416" spans="6:10" ht="12.75">
      <c r="F416" s="3"/>
      <c r="G416" s="3"/>
      <c r="H416" s="3"/>
      <c r="I416" s="3"/>
      <c r="J416" s="3"/>
    </row>
    <row r="417" spans="6:10" ht="12.75">
      <c r="F417" s="3"/>
      <c r="G417" s="3"/>
      <c r="H417" s="3"/>
      <c r="I417" s="3"/>
      <c r="J417" s="3"/>
    </row>
    <row r="418" spans="6:10" ht="12.75">
      <c r="F418" s="3"/>
      <c r="G418" s="3"/>
      <c r="H418" s="3"/>
      <c r="I418" s="3"/>
      <c r="J418" s="3"/>
    </row>
    <row r="419" spans="6:10" ht="12.75">
      <c r="F419" s="3"/>
      <c r="G419" s="3"/>
      <c r="H419" s="3"/>
      <c r="I419" s="3"/>
      <c r="J419" s="3"/>
    </row>
    <row r="420" spans="6:10" ht="12.75">
      <c r="F420" s="3"/>
      <c r="G420" s="3"/>
      <c r="H420" s="3"/>
      <c r="I420" s="3"/>
      <c r="J420" s="3"/>
    </row>
    <row r="421" spans="6:10" ht="12.75">
      <c r="F421" s="3"/>
      <c r="G421" s="3"/>
      <c r="H421" s="3"/>
      <c r="I421" s="3"/>
      <c r="J421" s="3"/>
    </row>
    <row r="422" spans="6:10" ht="12.75">
      <c r="F422" s="3"/>
      <c r="G422" s="3"/>
      <c r="H422" s="3"/>
      <c r="I422" s="3"/>
      <c r="J422" s="3"/>
    </row>
    <row r="423" spans="6:10" ht="12.75">
      <c r="F423" s="3"/>
      <c r="G423" s="3"/>
      <c r="H423" s="3"/>
      <c r="I423" s="3"/>
      <c r="J423" s="3"/>
    </row>
    <row r="424" spans="6:10" ht="12.75">
      <c r="F424" s="3"/>
      <c r="G424" s="3"/>
      <c r="H424" s="3"/>
      <c r="I424" s="3"/>
      <c r="J424" s="3"/>
    </row>
    <row r="425" spans="6:10" ht="12.75">
      <c r="F425" s="3"/>
      <c r="G425" s="3"/>
      <c r="H425" s="3"/>
      <c r="I425" s="3"/>
      <c r="J425" s="3"/>
    </row>
    <row r="426" spans="6:10" ht="12.75">
      <c r="F426" s="3"/>
      <c r="G426" s="3"/>
      <c r="H426" s="3"/>
      <c r="I426" s="3"/>
      <c r="J426" s="3"/>
    </row>
    <row r="427" spans="6:10" ht="12.75">
      <c r="F427" s="3"/>
      <c r="G427" s="3"/>
      <c r="H427" s="3"/>
      <c r="I427" s="3"/>
      <c r="J427" s="3"/>
    </row>
    <row r="428" spans="6:10" ht="12.75">
      <c r="F428" s="3"/>
      <c r="G428" s="3"/>
      <c r="H428" s="3"/>
      <c r="I428" s="3"/>
      <c r="J428" s="3"/>
    </row>
    <row r="429" spans="6:10" ht="12.75">
      <c r="F429" s="3"/>
      <c r="G429" s="3"/>
      <c r="H429" s="3"/>
      <c r="I429" s="3"/>
      <c r="J429" s="3"/>
    </row>
    <row r="430" spans="6:10" ht="12.75">
      <c r="F430" s="3"/>
      <c r="G430" s="3"/>
      <c r="H430" s="3"/>
      <c r="I430" s="3"/>
      <c r="J430" s="3"/>
    </row>
    <row r="431" spans="6:10" ht="12.75">
      <c r="F431" s="3"/>
      <c r="G431" s="3"/>
      <c r="H431" s="3"/>
      <c r="I431" s="3"/>
      <c r="J431" s="3"/>
    </row>
    <row r="432" spans="6:10" ht="12.75">
      <c r="F432" s="3"/>
      <c r="G432" s="3"/>
      <c r="H432" s="3"/>
      <c r="I432" s="3"/>
      <c r="J432" s="3"/>
    </row>
    <row r="433" spans="6:10" ht="12.75">
      <c r="F433" s="3"/>
      <c r="G433" s="3"/>
      <c r="H433" s="3"/>
      <c r="I433" s="3"/>
      <c r="J433" s="3"/>
    </row>
    <row r="434" spans="6:10" ht="12.75">
      <c r="F434" s="3"/>
      <c r="G434" s="3"/>
      <c r="H434" s="3"/>
      <c r="I434" s="3"/>
      <c r="J434" s="3"/>
    </row>
    <row r="435" spans="6:10" ht="12.75">
      <c r="F435" s="3"/>
      <c r="G435" s="3"/>
      <c r="H435" s="3"/>
      <c r="I435" s="3"/>
      <c r="J435" s="3"/>
    </row>
    <row r="436" spans="6:10" ht="12.75">
      <c r="F436" s="3"/>
      <c r="G436" s="3"/>
      <c r="H436" s="3"/>
      <c r="I436" s="3"/>
      <c r="J436" s="3"/>
    </row>
    <row r="437" spans="6:10" ht="12.75">
      <c r="F437" s="3"/>
      <c r="G437" s="3"/>
      <c r="H437" s="3"/>
      <c r="I437" s="3"/>
      <c r="J437" s="3"/>
    </row>
    <row r="438" spans="6:10" ht="12.75">
      <c r="F438" s="3"/>
      <c r="G438" s="3"/>
      <c r="H438" s="3"/>
      <c r="I438" s="3"/>
      <c r="J438" s="3"/>
    </row>
    <row r="439" spans="6:10" ht="12.75">
      <c r="F439" s="3"/>
      <c r="G439" s="3"/>
      <c r="H439" s="3"/>
      <c r="I439" s="3"/>
      <c r="J439" s="3"/>
    </row>
    <row r="440" spans="6:10" ht="12.75">
      <c r="F440" s="3"/>
      <c r="G440" s="3"/>
      <c r="H440" s="3"/>
      <c r="I440" s="3"/>
      <c r="J440" s="3"/>
    </row>
    <row r="441" spans="6:10" ht="12.75">
      <c r="F441" s="3"/>
      <c r="G441" s="3"/>
      <c r="H441" s="3"/>
      <c r="I441" s="3"/>
      <c r="J441" s="3"/>
    </row>
    <row r="442" spans="6:10" ht="12.75">
      <c r="F442" s="3"/>
      <c r="G442" s="3"/>
      <c r="H442" s="3"/>
      <c r="I442" s="3"/>
      <c r="J442" s="3"/>
    </row>
    <row r="443" spans="6:10" ht="12.75">
      <c r="F443" s="3"/>
      <c r="G443" s="3"/>
      <c r="H443" s="3"/>
      <c r="I443" s="3"/>
      <c r="J443" s="3"/>
    </row>
    <row r="444" spans="6:10" ht="12.75">
      <c r="F444" s="3"/>
      <c r="G444" s="3"/>
      <c r="H444" s="3"/>
      <c r="I444" s="3"/>
      <c r="J444" s="3"/>
    </row>
    <row r="445" spans="6:10" ht="12.75">
      <c r="F445" s="3"/>
      <c r="G445" s="3"/>
      <c r="H445" s="3"/>
      <c r="I445" s="3"/>
      <c r="J445" s="3"/>
    </row>
    <row r="446" spans="6:10" ht="12.75">
      <c r="F446" s="3"/>
      <c r="G446" s="3"/>
      <c r="H446" s="3"/>
      <c r="I446" s="3"/>
      <c r="J446" s="3"/>
    </row>
    <row r="447" spans="6:10" ht="12.75">
      <c r="F447" s="3"/>
      <c r="G447" s="3"/>
      <c r="H447" s="3"/>
      <c r="I447" s="3"/>
      <c r="J447" s="3"/>
    </row>
    <row r="448" spans="6:10" ht="12.75">
      <c r="F448" s="3"/>
      <c r="G448" s="3"/>
      <c r="H448" s="3"/>
      <c r="I448" s="3"/>
      <c r="J448" s="3"/>
    </row>
    <row r="449" spans="6:10" ht="12.75">
      <c r="F449" s="3"/>
      <c r="G449" s="3"/>
      <c r="H449" s="3"/>
      <c r="I449" s="3"/>
      <c r="J449" s="3"/>
    </row>
    <row r="450" spans="6:10" ht="12.75">
      <c r="F450" s="3"/>
      <c r="G450" s="3"/>
      <c r="H450" s="3"/>
      <c r="I450" s="3"/>
      <c r="J450" s="3"/>
    </row>
    <row r="451" spans="6:10" ht="12.75">
      <c r="F451" s="3"/>
      <c r="G451" s="3"/>
      <c r="H451" s="3"/>
      <c r="I451" s="3"/>
      <c r="J451" s="3"/>
    </row>
    <row r="452" spans="6:10" ht="12.75">
      <c r="F452" s="3"/>
      <c r="G452" s="3"/>
      <c r="H452" s="3"/>
      <c r="I452" s="3"/>
      <c r="J452" s="3"/>
    </row>
    <row r="453" spans="6:10" ht="12.75">
      <c r="F453" s="3"/>
      <c r="G453" s="3"/>
      <c r="H453" s="3"/>
      <c r="I453" s="3"/>
      <c r="J453" s="3"/>
    </row>
    <row r="454" spans="6:10" ht="12.75">
      <c r="F454" s="3"/>
      <c r="G454" s="3"/>
      <c r="H454" s="3"/>
      <c r="I454" s="3"/>
      <c r="J454" s="3"/>
    </row>
    <row r="455" spans="6:10" ht="12.75">
      <c r="F455" s="3"/>
      <c r="G455" s="3"/>
      <c r="H455" s="3"/>
      <c r="I455" s="3"/>
      <c r="J455" s="3"/>
    </row>
    <row r="456" spans="6:10" ht="12.75">
      <c r="F456" s="3"/>
      <c r="G456" s="3"/>
      <c r="H456" s="3"/>
      <c r="I456" s="3"/>
      <c r="J456" s="3"/>
    </row>
    <row r="457" spans="6:10" ht="12.75">
      <c r="F457" s="3"/>
      <c r="G457" s="3"/>
      <c r="H457" s="3"/>
      <c r="I457" s="3"/>
      <c r="J457" s="3"/>
    </row>
    <row r="458" spans="6:10" ht="12.75">
      <c r="F458" s="3"/>
      <c r="G458" s="3"/>
      <c r="H458" s="3"/>
      <c r="I458" s="3"/>
      <c r="J458" s="3"/>
    </row>
    <row r="459" spans="6:10" ht="12.75">
      <c r="F459" s="3"/>
      <c r="G459" s="3"/>
      <c r="H459" s="3"/>
      <c r="I459" s="3"/>
      <c r="J459" s="3"/>
    </row>
    <row r="460" spans="6:10" ht="12.75">
      <c r="F460" s="3"/>
      <c r="G460" s="3"/>
      <c r="H460" s="3"/>
      <c r="I460" s="3"/>
      <c r="J460" s="3"/>
    </row>
    <row r="461" spans="6:10" ht="12.75">
      <c r="F461" s="3"/>
      <c r="G461" s="3"/>
      <c r="H461" s="3"/>
      <c r="I461" s="3"/>
      <c r="J461" s="3"/>
    </row>
    <row r="462" spans="6:10" ht="12.75">
      <c r="F462" s="3"/>
      <c r="G462" s="3"/>
      <c r="H462" s="3"/>
      <c r="I462" s="3"/>
      <c r="J462" s="3"/>
    </row>
    <row r="463" spans="6:10" ht="12.75">
      <c r="F463" s="3"/>
      <c r="G463" s="3"/>
      <c r="H463" s="3"/>
      <c r="I463" s="3"/>
      <c r="J463" s="3"/>
    </row>
    <row r="464" spans="6:10" ht="12.75">
      <c r="F464" s="3"/>
      <c r="G464" s="3"/>
      <c r="H464" s="3"/>
      <c r="I464" s="3"/>
      <c r="J464" s="3"/>
    </row>
    <row r="465" spans="6:10" ht="12.75">
      <c r="F465" s="3"/>
      <c r="G465" s="3"/>
      <c r="H465" s="3"/>
      <c r="I465" s="3"/>
      <c r="J465" s="3"/>
    </row>
    <row r="466" spans="6:10" ht="12.75">
      <c r="F466" s="3"/>
      <c r="G466" s="3"/>
      <c r="H466" s="3"/>
      <c r="I466" s="3"/>
      <c r="J466" s="3"/>
    </row>
    <row r="467" spans="6:10" ht="12.75">
      <c r="F467" s="3"/>
      <c r="G467" s="3"/>
      <c r="H467" s="3"/>
      <c r="I467" s="3"/>
      <c r="J467" s="3"/>
    </row>
    <row r="468" spans="6:10" ht="12.75">
      <c r="F468" s="3"/>
      <c r="G468" s="3"/>
      <c r="H468" s="3"/>
      <c r="I468" s="3"/>
      <c r="J468" s="3"/>
    </row>
    <row r="469" spans="6:10" ht="12.75">
      <c r="F469" s="3"/>
      <c r="G469" s="3"/>
      <c r="H469" s="3"/>
      <c r="I469" s="3"/>
      <c r="J469" s="3"/>
    </row>
    <row r="470" spans="6:10" ht="12.75">
      <c r="F470" s="3"/>
      <c r="G470" s="3"/>
      <c r="H470" s="3"/>
      <c r="I470" s="3"/>
      <c r="J470" s="3"/>
    </row>
    <row r="471" spans="6:10" ht="12.75">
      <c r="F471" s="3"/>
      <c r="G471" s="3"/>
      <c r="H471" s="3"/>
      <c r="I471" s="3"/>
      <c r="J471" s="3"/>
    </row>
    <row r="472" spans="6:10" ht="12.75">
      <c r="F472" s="3"/>
      <c r="G472" s="3"/>
      <c r="H472" s="3"/>
      <c r="I472" s="3"/>
      <c r="J472" s="3"/>
    </row>
    <row r="473" spans="6:10" ht="12.75">
      <c r="F473" s="3"/>
      <c r="G473" s="3"/>
      <c r="H473" s="3"/>
      <c r="I473" s="3"/>
      <c r="J473" s="3"/>
    </row>
    <row r="474" spans="6:10" ht="12.75">
      <c r="F474" s="3"/>
      <c r="G474" s="3"/>
      <c r="H474" s="3"/>
      <c r="I474" s="3"/>
      <c r="J474" s="3"/>
    </row>
    <row r="475" spans="6:10" ht="12.75">
      <c r="F475" s="3"/>
      <c r="G475" s="3"/>
      <c r="H475" s="3"/>
      <c r="I475" s="3"/>
      <c r="J475" s="3"/>
    </row>
    <row r="476" spans="6:10" ht="12.75">
      <c r="F476" s="3"/>
      <c r="G476" s="3"/>
      <c r="H476" s="3"/>
      <c r="I476" s="3"/>
      <c r="J476" s="3"/>
    </row>
    <row r="477" spans="6:10" ht="12.75">
      <c r="F477" s="3"/>
      <c r="G477" s="3"/>
      <c r="H477" s="3"/>
      <c r="I477" s="3"/>
      <c r="J477" s="3"/>
    </row>
    <row r="478" spans="6:10" ht="12.75">
      <c r="F478" s="3"/>
      <c r="G478" s="3"/>
      <c r="H478" s="3"/>
      <c r="I478" s="3"/>
      <c r="J478" s="3"/>
    </row>
    <row r="479" spans="6:10" ht="12.75">
      <c r="F479" s="3"/>
      <c r="G479" s="3"/>
      <c r="H479" s="3"/>
      <c r="I479" s="3"/>
      <c r="J479" s="3"/>
    </row>
    <row r="480" spans="6:10" ht="12.75">
      <c r="F480" s="3"/>
      <c r="G480" s="3"/>
      <c r="H480" s="3"/>
      <c r="I480" s="3"/>
      <c r="J480" s="3"/>
    </row>
    <row r="481" spans="6:10" ht="12.75">
      <c r="F481" s="3"/>
      <c r="G481" s="3"/>
      <c r="H481" s="3"/>
      <c r="I481" s="3"/>
      <c r="J481" s="3"/>
    </row>
    <row r="482" spans="6:10" ht="12.75">
      <c r="F482" s="3"/>
      <c r="G482" s="3"/>
      <c r="H482" s="3"/>
      <c r="I482" s="3"/>
      <c r="J482" s="3"/>
    </row>
    <row r="483" spans="6:10" ht="12.75">
      <c r="F483" s="3"/>
      <c r="G483" s="3"/>
      <c r="H483" s="3"/>
      <c r="I483" s="3"/>
      <c r="J483" s="3"/>
    </row>
    <row r="484" spans="6:10" ht="12.75">
      <c r="F484" s="3"/>
      <c r="G484" s="3"/>
      <c r="H484" s="3"/>
      <c r="I484" s="3"/>
      <c r="J484" s="3"/>
    </row>
    <row r="485" spans="6:10" ht="12.75">
      <c r="F485" s="3"/>
      <c r="G485" s="3"/>
      <c r="H485" s="3"/>
      <c r="I485" s="3"/>
      <c r="J485" s="3"/>
    </row>
    <row r="486" spans="6:10" ht="12.75">
      <c r="F486" s="3"/>
      <c r="G486" s="3"/>
      <c r="H486" s="3"/>
      <c r="I486" s="3"/>
      <c r="J486" s="3"/>
    </row>
    <row r="487" spans="6:10" ht="12.75">
      <c r="F487" s="3"/>
      <c r="G487" s="3"/>
      <c r="H487" s="3"/>
      <c r="I487" s="3"/>
      <c r="J487" s="3"/>
    </row>
    <row r="488" spans="6:10" ht="12.75">
      <c r="F488" s="3"/>
      <c r="G488" s="3"/>
      <c r="H488" s="3"/>
      <c r="I488" s="3"/>
      <c r="J488" s="3"/>
    </row>
    <row r="489" spans="6:10" ht="12.75">
      <c r="F489" s="3"/>
      <c r="G489" s="3"/>
      <c r="H489" s="3"/>
      <c r="I489" s="3"/>
      <c r="J489" s="3"/>
    </row>
    <row r="490" spans="6:10" ht="12.75">
      <c r="F490" s="3"/>
      <c r="G490" s="3"/>
      <c r="H490" s="3"/>
      <c r="I490" s="3"/>
      <c r="J490" s="3"/>
    </row>
    <row r="491" spans="6:10" ht="12.75">
      <c r="F491" s="3"/>
      <c r="G491" s="3"/>
      <c r="H491" s="3"/>
      <c r="I491" s="3"/>
      <c r="J491" s="3"/>
    </row>
    <row r="492" spans="6:10" ht="12.75">
      <c r="F492" s="3"/>
      <c r="G492" s="3"/>
      <c r="H492" s="3"/>
      <c r="I492" s="3"/>
      <c r="J492" s="3"/>
    </row>
    <row r="493" spans="6:10" ht="12.75">
      <c r="F493" s="3"/>
      <c r="G493" s="3"/>
      <c r="H493" s="3"/>
      <c r="I493" s="3"/>
      <c r="J493" s="3"/>
    </row>
    <row r="494" spans="6:10" ht="12.75">
      <c r="F494" s="3"/>
      <c r="G494" s="3"/>
      <c r="H494" s="3"/>
      <c r="I494" s="3"/>
      <c r="J494" s="3"/>
    </row>
    <row r="495" spans="6:10" ht="12.75">
      <c r="F495" s="3"/>
      <c r="G495" s="3"/>
      <c r="H495" s="3"/>
      <c r="I495" s="3"/>
      <c r="J495" s="3"/>
    </row>
    <row r="496" spans="6:10" ht="12.75">
      <c r="F496" s="3"/>
      <c r="G496" s="3"/>
      <c r="H496" s="3"/>
      <c r="I496" s="3"/>
      <c r="J496" s="3"/>
    </row>
    <row r="497" spans="6:10" ht="12.75">
      <c r="F497" s="3"/>
      <c r="G497" s="3"/>
      <c r="H497" s="3"/>
      <c r="I497" s="3"/>
      <c r="J497" s="3"/>
    </row>
    <row r="498" spans="6:10" ht="12.75">
      <c r="F498" s="3"/>
      <c r="G498" s="3"/>
      <c r="H498" s="3"/>
      <c r="I498" s="3"/>
      <c r="J498" s="3"/>
    </row>
    <row r="499" spans="6:10" ht="12.75">
      <c r="F499" s="3"/>
      <c r="G499" s="3"/>
      <c r="H499" s="3"/>
      <c r="I499" s="3"/>
      <c r="J499" s="3"/>
    </row>
    <row r="500" spans="6:10" ht="12.75">
      <c r="F500" s="3"/>
      <c r="G500" s="3"/>
      <c r="H500" s="3"/>
      <c r="I500" s="3"/>
      <c r="J500" s="3"/>
    </row>
    <row r="501" spans="6:10" ht="12.75">
      <c r="F501" s="3"/>
      <c r="G501" s="3"/>
      <c r="H501" s="3"/>
      <c r="I501" s="3"/>
      <c r="J501" s="3"/>
    </row>
    <row r="502" spans="6:10" ht="12.75">
      <c r="F502" s="3"/>
      <c r="G502" s="3"/>
      <c r="H502" s="3"/>
      <c r="I502" s="3"/>
      <c r="J502" s="3"/>
    </row>
    <row r="503" spans="6:10" ht="12.75">
      <c r="F503" s="3"/>
      <c r="G503" s="3"/>
      <c r="H503" s="3"/>
      <c r="I503" s="3"/>
      <c r="J503" s="3"/>
    </row>
    <row r="504" spans="6:10" ht="12.75">
      <c r="F504" s="3"/>
      <c r="G504" s="3"/>
      <c r="H504" s="3"/>
      <c r="I504" s="3"/>
      <c r="J504" s="3"/>
    </row>
    <row r="505" spans="6:10" ht="12.75">
      <c r="F505" s="3"/>
      <c r="G505" s="3"/>
      <c r="H505" s="3"/>
      <c r="I505" s="3"/>
      <c r="J505" s="3"/>
    </row>
    <row r="506" spans="6:10" ht="12.75">
      <c r="F506" s="3"/>
      <c r="G506" s="3"/>
      <c r="H506" s="3"/>
      <c r="I506" s="3"/>
      <c r="J506" s="3"/>
    </row>
    <row r="507" spans="6:10" ht="12.75">
      <c r="F507" s="3"/>
      <c r="G507" s="3"/>
      <c r="H507" s="3"/>
      <c r="I507" s="3"/>
      <c r="J507" s="3"/>
    </row>
    <row r="508" spans="6:10" ht="12.75">
      <c r="F508" s="3"/>
      <c r="G508" s="3"/>
      <c r="H508" s="3"/>
      <c r="I508" s="3"/>
      <c r="J508" s="3"/>
    </row>
    <row r="509" spans="6:10" ht="12.75">
      <c r="F509" s="3"/>
      <c r="G509" s="3"/>
      <c r="H509" s="3"/>
      <c r="I509" s="3"/>
      <c r="J509" s="3"/>
    </row>
    <row r="510" spans="6:10" ht="12.75">
      <c r="F510" s="3"/>
      <c r="G510" s="3"/>
      <c r="H510" s="3"/>
      <c r="I510" s="3"/>
      <c r="J510" s="3"/>
    </row>
    <row r="511" spans="6:10" ht="12.75">
      <c r="F511" s="3"/>
      <c r="G511" s="3"/>
      <c r="H511" s="3"/>
      <c r="I511" s="3"/>
      <c r="J511" s="3"/>
    </row>
    <row r="512" spans="6:10" ht="12.75">
      <c r="F512" s="3"/>
      <c r="G512" s="3"/>
      <c r="H512" s="3"/>
      <c r="I512" s="3"/>
      <c r="J512" s="3"/>
    </row>
    <row r="513" spans="6:10" ht="12.75">
      <c r="F513" s="3"/>
      <c r="G513" s="3"/>
      <c r="H513" s="3"/>
      <c r="I513" s="3"/>
      <c r="J513" s="3"/>
    </row>
    <row r="514" spans="6:10" ht="12.75">
      <c r="F514" s="3"/>
      <c r="G514" s="3"/>
      <c r="H514" s="3"/>
      <c r="I514" s="3"/>
      <c r="J514" s="3"/>
    </row>
    <row r="515" spans="6:10" ht="12.75">
      <c r="F515" s="3"/>
      <c r="G515" s="3"/>
      <c r="H515" s="3"/>
      <c r="I515" s="3"/>
      <c r="J515" s="3"/>
    </row>
    <row r="516" spans="6:10" ht="12.75">
      <c r="F516" s="3"/>
      <c r="G516" s="3"/>
      <c r="H516" s="3"/>
      <c r="I516" s="3"/>
      <c r="J516" s="3"/>
    </row>
    <row r="517" spans="6:10" ht="12.75">
      <c r="F517" s="3"/>
      <c r="G517" s="3"/>
      <c r="H517" s="3"/>
      <c r="I517" s="3"/>
      <c r="J517" s="3"/>
    </row>
    <row r="518" spans="6:10" ht="12.75">
      <c r="F518" s="3"/>
      <c r="G518" s="3"/>
      <c r="H518" s="3"/>
      <c r="I518" s="3"/>
      <c r="J518" s="3"/>
    </row>
    <row r="519" spans="6:10" ht="12.75">
      <c r="F519" s="3"/>
      <c r="G519" s="3"/>
      <c r="H519" s="3"/>
      <c r="I519" s="3"/>
      <c r="J519" s="3"/>
    </row>
    <row r="520" spans="6:10" ht="12.75">
      <c r="F520" s="3"/>
      <c r="G520" s="3"/>
      <c r="H520" s="3"/>
      <c r="I520" s="3"/>
      <c r="J520" s="3"/>
    </row>
    <row r="521" spans="6:10" ht="12.75">
      <c r="F521" s="3"/>
      <c r="G521" s="3"/>
      <c r="H521" s="3"/>
      <c r="I521" s="3"/>
      <c r="J521" s="3"/>
    </row>
    <row r="522" spans="6:10" ht="12.75">
      <c r="F522" s="3"/>
      <c r="G522" s="3"/>
      <c r="H522" s="3"/>
      <c r="I522" s="3"/>
      <c r="J522" s="3"/>
    </row>
    <row r="523" spans="6:10" ht="12.75">
      <c r="F523" s="3"/>
      <c r="G523" s="3"/>
      <c r="H523" s="3"/>
      <c r="I523" s="3"/>
      <c r="J523" s="3"/>
    </row>
    <row r="524" spans="6:10" ht="12.75">
      <c r="F524" s="3"/>
      <c r="G524" s="3"/>
      <c r="H524" s="3"/>
      <c r="I524" s="3"/>
      <c r="J524" s="3"/>
    </row>
    <row r="525" spans="6:10" ht="12.75">
      <c r="F525" s="3"/>
      <c r="G525" s="3"/>
      <c r="H525" s="3"/>
      <c r="I525" s="3"/>
      <c r="J525" s="3"/>
    </row>
    <row r="526" spans="6:10" ht="12.75">
      <c r="F526" s="3"/>
      <c r="G526" s="3"/>
      <c r="H526" s="3"/>
      <c r="I526" s="3"/>
      <c r="J526" s="3"/>
    </row>
    <row r="527" spans="6:10" ht="12.75">
      <c r="F527" s="3"/>
      <c r="G527" s="3"/>
      <c r="H527" s="3"/>
      <c r="I527" s="3"/>
      <c r="J527" s="3"/>
    </row>
    <row r="528" spans="6:10" ht="12.75">
      <c r="F528" s="3"/>
      <c r="G528" s="3"/>
      <c r="H528" s="3"/>
      <c r="I528" s="3"/>
      <c r="J528" s="3"/>
    </row>
    <row r="529" spans="6:10" ht="12.75">
      <c r="F529" s="3"/>
      <c r="G529" s="3"/>
      <c r="H529" s="3"/>
      <c r="I529" s="3"/>
      <c r="J529" s="3"/>
    </row>
    <row r="530" spans="6:10" ht="12.75">
      <c r="F530" s="3"/>
      <c r="G530" s="3"/>
      <c r="H530" s="3"/>
      <c r="I530" s="3"/>
      <c r="J530" s="3"/>
    </row>
    <row r="531" spans="6:10" ht="12.75">
      <c r="F531" s="3"/>
      <c r="G531" s="3"/>
      <c r="H531" s="3"/>
      <c r="I531" s="3"/>
      <c r="J531" s="3"/>
    </row>
    <row r="532" spans="6:10" ht="12.75">
      <c r="F532" s="3"/>
      <c r="G532" s="3"/>
      <c r="H532" s="3"/>
      <c r="I532" s="3"/>
      <c r="J532" s="3"/>
    </row>
    <row r="533" spans="6:10" ht="12.75">
      <c r="F533" s="3"/>
      <c r="G533" s="3"/>
      <c r="H533" s="3"/>
      <c r="I533" s="3"/>
      <c r="J533" s="3"/>
    </row>
    <row r="534" spans="6:10" ht="12.75">
      <c r="F534" s="3"/>
      <c r="G534" s="3"/>
      <c r="H534" s="3"/>
      <c r="I534" s="3"/>
      <c r="J534" s="3"/>
    </row>
    <row r="535" spans="6:10" ht="12.75">
      <c r="F535" s="3"/>
      <c r="G535" s="3"/>
      <c r="H535" s="3"/>
      <c r="I535" s="3"/>
      <c r="J535" s="3"/>
    </row>
    <row r="536" spans="6:10" ht="12.75">
      <c r="F536" s="3"/>
      <c r="G536" s="3"/>
      <c r="H536" s="3"/>
      <c r="I536" s="3"/>
      <c r="J536" s="3"/>
    </row>
    <row r="537" spans="6:10" ht="12.75">
      <c r="F537" s="3"/>
      <c r="G537" s="3"/>
      <c r="H537" s="3"/>
      <c r="I537" s="3"/>
      <c r="J537" s="3"/>
    </row>
    <row r="538" spans="6:10" ht="12.75">
      <c r="F538" s="3"/>
      <c r="G538" s="3"/>
      <c r="H538" s="3"/>
      <c r="I538" s="3"/>
      <c r="J538" s="3"/>
    </row>
    <row r="539" spans="6:10" ht="12.75">
      <c r="F539" s="3"/>
      <c r="G539" s="3"/>
      <c r="H539" s="3"/>
      <c r="I539" s="3"/>
      <c r="J539" s="3"/>
    </row>
    <row r="540" spans="6:10" ht="12.75">
      <c r="F540" s="3"/>
      <c r="G540" s="3"/>
      <c r="H540" s="3"/>
      <c r="I540" s="3"/>
      <c r="J540" s="3"/>
    </row>
    <row r="541" spans="6:10" ht="12.75">
      <c r="F541" s="3"/>
      <c r="G541" s="3"/>
      <c r="H541" s="3"/>
      <c r="I541" s="3"/>
      <c r="J541" s="3"/>
    </row>
    <row r="542" spans="6:10" ht="12.75">
      <c r="F542" s="3"/>
      <c r="G542" s="3"/>
      <c r="H542" s="3"/>
      <c r="I542" s="3"/>
      <c r="J542" s="3"/>
    </row>
    <row r="543" spans="6:10" ht="12.75">
      <c r="F543" s="3"/>
      <c r="G543" s="3"/>
      <c r="H543" s="3"/>
      <c r="I543" s="3"/>
      <c r="J543" s="3"/>
    </row>
    <row r="544" spans="6:10" ht="12.75">
      <c r="F544" s="3"/>
      <c r="G544" s="3"/>
      <c r="H544" s="3"/>
      <c r="I544" s="3"/>
      <c r="J544" s="3"/>
    </row>
    <row r="545" spans="6:10" ht="12.75">
      <c r="F545" s="3"/>
      <c r="G545" s="3"/>
      <c r="H545" s="3"/>
      <c r="I545" s="3"/>
      <c r="J545" s="3"/>
    </row>
    <row r="546" spans="6:10" ht="12.75">
      <c r="F546" s="3"/>
      <c r="G546" s="3"/>
      <c r="H546" s="3"/>
      <c r="I546" s="3"/>
      <c r="J546" s="3"/>
    </row>
    <row r="547" spans="6:10" ht="12.75">
      <c r="F547" s="3"/>
      <c r="G547" s="3"/>
      <c r="H547" s="3"/>
      <c r="I547" s="3"/>
      <c r="J547" s="3"/>
    </row>
    <row r="548" spans="6:10" ht="12.75">
      <c r="F548" s="3"/>
      <c r="G548" s="3"/>
      <c r="H548" s="3"/>
      <c r="I548" s="3"/>
      <c r="J548" s="3"/>
    </row>
    <row r="549" spans="6:10" ht="12.75">
      <c r="F549" s="3"/>
      <c r="G549" s="3"/>
      <c r="H549" s="3"/>
      <c r="I549" s="3"/>
      <c r="J549" s="3"/>
    </row>
    <row r="550" spans="6:10" ht="12.75">
      <c r="F550" s="3"/>
      <c r="G550" s="3"/>
      <c r="H550" s="3"/>
      <c r="I550" s="3"/>
      <c r="J550" s="3"/>
    </row>
    <row r="551" spans="6:10" ht="12.75">
      <c r="F551" s="3"/>
      <c r="G551" s="3"/>
      <c r="H551" s="3"/>
      <c r="I551" s="3"/>
      <c r="J551" s="3"/>
    </row>
    <row r="552" spans="6:10" ht="12.75">
      <c r="F552" s="3"/>
      <c r="G552" s="3"/>
      <c r="H552" s="3"/>
      <c r="I552" s="3"/>
      <c r="J552" s="3"/>
    </row>
    <row r="553" spans="6:10" ht="12.75">
      <c r="F553" s="3"/>
      <c r="G553" s="3"/>
      <c r="H553" s="3"/>
      <c r="I553" s="3"/>
      <c r="J553" s="3"/>
    </row>
    <row r="554" spans="6:10" ht="12.75">
      <c r="F554" s="3"/>
      <c r="G554" s="3"/>
      <c r="H554" s="3"/>
      <c r="I554" s="3"/>
      <c r="J554" s="3"/>
    </row>
    <row r="555" spans="6:10" ht="12.75">
      <c r="F555" s="3"/>
      <c r="G555" s="3"/>
      <c r="H555" s="3"/>
      <c r="I555" s="3"/>
      <c r="J555" s="3"/>
    </row>
    <row r="556" spans="6:10" ht="12.75">
      <c r="F556" s="3"/>
      <c r="G556" s="3"/>
      <c r="H556" s="3"/>
      <c r="I556" s="3"/>
      <c r="J556" s="3"/>
    </row>
    <row r="557" spans="6:10" ht="12.75">
      <c r="F557" s="3"/>
      <c r="G557" s="3"/>
      <c r="H557" s="3"/>
      <c r="I557" s="3"/>
      <c r="J557" s="3"/>
    </row>
    <row r="558" spans="6:10" ht="12.75">
      <c r="F558" s="3"/>
      <c r="G558" s="3"/>
      <c r="H558" s="3"/>
      <c r="I558" s="3"/>
      <c r="J558" s="3"/>
    </row>
    <row r="559" spans="6:10" ht="12.75">
      <c r="F559" s="3"/>
      <c r="G559" s="3"/>
      <c r="H559" s="3"/>
      <c r="I559" s="3"/>
      <c r="J559" s="3"/>
    </row>
    <row r="560" spans="6:10" ht="12.75">
      <c r="F560" s="3"/>
      <c r="G560" s="3"/>
      <c r="H560" s="3"/>
      <c r="I560" s="3"/>
      <c r="J560" s="3"/>
    </row>
    <row r="561" spans="6:10" ht="12.75">
      <c r="F561" s="3"/>
      <c r="G561" s="3"/>
      <c r="H561" s="3"/>
      <c r="I561" s="3"/>
      <c r="J561" s="3"/>
    </row>
    <row r="562" spans="6:10" ht="12.75">
      <c r="F562" s="3"/>
      <c r="G562" s="3"/>
      <c r="H562" s="3"/>
      <c r="I562" s="3"/>
      <c r="J562" s="3"/>
    </row>
    <row r="563" spans="6:10" ht="12.75">
      <c r="F563" s="3"/>
      <c r="G563" s="3"/>
      <c r="H563" s="3"/>
      <c r="I563" s="3"/>
      <c r="J563" s="3"/>
    </row>
    <row r="564" spans="6:10" ht="12.75">
      <c r="F564" s="3"/>
      <c r="G564" s="3"/>
      <c r="H564" s="3"/>
      <c r="I564" s="3"/>
      <c r="J564" s="3"/>
    </row>
    <row r="565" spans="6:10" ht="12.75">
      <c r="F565" s="3"/>
      <c r="G565" s="3"/>
      <c r="H565" s="3"/>
      <c r="I565" s="3"/>
      <c r="J565" s="3"/>
    </row>
    <row r="566" spans="6:10" ht="12.75">
      <c r="F566" s="3"/>
      <c r="G566" s="3"/>
      <c r="H566" s="3"/>
      <c r="I566" s="3"/>
      <c r="J566" s="3"/>
    </row>
    <row r="567" spans="6:10" ht="12.75">
      <c r="F567" s="3"/>
      <c r="G567" s="3"/>
      <c r="H567" s="3"/>
      <c r="I567" s="3"/>
      <c r="J567" s="3"/>
    </row>
    <row r="568" spans="6:10" ht="12.75">
      <c r="F568" s="3"/>
      <c r="G568" s="3"/>
      <c r="H568" s="3"/>
      <c r="I568" s="3"/>
      <c r="J568" s="3"/>
    </row>
    <row r="569" spans="6:10" ht="12.75">
      <c r="F569" s="3"/>
      <c r="G569" s="3"/>
      <c r="H569" s="3"/>
      <c r="I569" s="3"/>
      <c r="J569" s="3"/>
    </row>
    <row r="570" spans="6:10" ht="12.75">
      <c r="F570" s="3"/>
      <c r="G570" s="3"/>
      <c r="H570" s="3"/>
      <c r="I570" s="3"/>
      <c r="J570" s="3"/>
    </row>
    <row r="571" spans="6:10" ht="12.75">
      <c r="F571" s="3"/>
      <c r="G571" s="3"/>
      <c r="H571" s="3"/>
      <c r="I571" s="3"/>
      <c r="J571" s="3"/>
    </row>
    <row r="572" spans="6:10" ht="12.75">
      <c r="F572" s="3"/>
      <c r="G572" s="3"/>
      <c r="H572" s="3"/>
      <c r="I572" s="3"/>
      <c r="J572" s="3"/>
    </row>
    <row r="573" spans="6:10" ht="12.75">
      <c r="F573" s="3"/>
      <c r="G573" s="3"/>
      <c r="H573" s="3"/>
      <c r="I573" s="3"/>
      <c r="J573" s="3"/>
    </row>
    <row r="574" spans="6:10" ht="12.75">
      <c r="F574" s="3"/>
      <c r="G574" s="3"/>
      <c r="H574" s="3"/>
      <c r="I574" s="3"/>
      <c r="J574" s="3"/>
    </row>
    <row r="575" spans="6:10" ht="12.75">
      <c r="F575" s="3"/>
      <c r="G575" s="3"/>
      <c r="H575" s="3"/>
      <c r="I575" s="3"/>
      <c r="J575" s="3"/>
    </row>
    <row r="576" spans="6:10" ht="12.75">
      <c r="F576" s="3"/>
      <c r="G576" s="3"/>
      <c r="H576" s="3"/>
      <c r="I576" s="3"/>
      <c r="J576" s="3"/>
    </row>
    <row r="577" spans="6:10" ht="12.75">
      <c r="F577" s="3"/>
      <c r="G577" s="3"/>
      <c r="H577" s="3"/>
      <c r="I577" s="3"/>
      <c r="J577" s="3"/>
    </row>
    <row r="578" spans="6:10" ht="12.75">
      <c r="F578" s="3"/>
      <c r="G578" s="3"/>
      <c r="H578" s="3"/>
      <c r="I578" s="3"/>
      <c r="J578" s="3"/>
    </row>
    <row r="579" spans="6:10" ht="12.75">
      <c r="F579" s="3"/>
      <c r="G579" s="3"/>
      <c r="H579" s="3"/>
      <c r="I579" s="3"/>
      <c r="J579" s="3"/>
    </row>
    <row r="580" spans="6:10" ht="12.75">
      <c r="F580" s="3"/>
      <c r="G580" s="3"/>
      <c r="H580" s="3"/>
      <c r="I580" s="3"/>
      <c r="J580" s="3"/>
    </row>
    <row r="581" spans="6:10" ht="12.75">
      <c r="F581" s="3"/>
      <c r="G581" s="3"/>
      <c r="H581" s="3"/>
      <c r="I581" s="3"/>
      <c r="J581" s="3"/>
    </row>
    <row r="582" spans="6:10" ht="12.75">
      <c r="F582" s="3"/>
      <c r="G582" s="3"/>
      <c r="H582" s="3"/>
      <c r="I582" s="3"/>
      <c r="J582" s="3"/>
    </row>
    <row r="583" spans="6:10" ht="12.75">
      <c r="F583" s="3"/>
      <c r="G583" s="3"/>
      <c r="H583" s="3"/>
      <c r="I583" s="3"/>
      <c r="J583" s="3"/>
    </row>
    <row r="584" spans="6:10" ht="12.75">
      <c r="F584" s="3"/>
      <c r="G584" s="3"/>
      <c r="H584" s="3"/>
      <c r="I584" s="3"/>
      <c r="J584" s="3"/>
    </row>
    <row r="585" spans="6:10" ht="12.75">
      <c r="F585" s="3"/>
      <c r="G585" s="3"/>
      <c r="H585" s="3"/>
      <c r="I585" s="3"/>
      <c r="J585" s="3"/>
    </row>
    <row r="586" spans="6:10" ht="12.75">
      <c r="F586" s="3"/>
      <c r="G586" s="3"/>
      <c r="H586" s="3"/>
      <c r="I586" s="3"/>
      <c r="J586" s="3"/>
    </row>
    <row r="587" spans="6:10" ht="12.75">
      <c r="F587" s="3"/>
      <c r="G587" s="3"/>
      <c r="H587" s="3"/>
      <c r="I587" s="3"/>
      <c r="J587" s="3"/>
    </row>
    <row r="588" spans="6:10" ht="12.75">
      <c r="F588" s="3"/>
      <c r="G588" s="3"/>
      <c r="H588" s="3"/>
      <c r="I588" s="3"/>
      <c r="J588" s="3"/>
    </row>
    <row r="589" spans="6:10" ht="12.75">
      <c r="F589" s="3"/>
      <c r="G589" s="3"/>
      <c r="H589" s="3"/>
      <c r="I589" s="3"/>
      <c r="J589" s="3"/>
    </row>
    <row r="590" spans="6:10" ht="12.75">
      <c r="F590" s="3"/>
      <c r="G590" s="3"/>
      <c r="H590" s="3"/>
      <c r="I590" s="3"/>
      <c r="J590" s="3"/>
    </row>
    <row r="591" spans="6:10" ht="12.75">
      <c r="F591" s="3"/>
      <c r="G591" s="3"/>
      <c r="H591" s="3"/>
      <c r="I591" s="3"/>
      <c r="J591" s="3"/>
    </row>
    <row r="592" spans="6:10" ht="12.75">
      <c r="F592" s="3"/>
      <c r="G592" s="3"/>
      <c r="H592" s="3"/>
      <c r="I592" s="3"/>
      <c r="J592" s="3"/>
    </row>
    <row r="593" spans="6:10" ht="12.75">
      <c r="F593" s="3"/>
      <c r="G593" s="3"/>
      <c r="H593" s="3"/>
      <c r="I593" s="3"/>
      <c r="J593" s="3"/>
    </row>
    <row r="594" spans="6:10" ht="12.75">
      <c r="F594" s="3"/>
      <c r="G594" s="3"/>
      <c r="H594" s="3"/>
      <c r="I594" s="3"/>
      <c r="J594" s="3"/>
    </row>
    <row r="595" spans="6:10" ht="12.75">
      <c r="F595" s="3"/>
      <c r="G595" s="3"/>
      <c r="H595" s="3"/>
      <c r="I595" s="3"/>
      <c r="J595" s="3"/>
    </row>
    <row r="596" spans="6:10" ht="12.75">
      <c r="F596" s="3"/>
      <c r="G596" s="3"/>
      <c r="H596" s="3"/>
      <c r="I596" s="3"/>
      <c r="J596" s="3"/>
    </row>
    <row r="597" spans="6:10" ht="12.75">
      <c r="F597" s="3"/>
      <c r="G597" s="3"/>
      <c r="H597" s="3"/>
      <c r="I597" s="3"/>
      <c r="J597" s="3"/>
    </row>
    <row r="598" spans="6:10" ht="12.75">
      <c r="F598" s="3"/>
      <c r="G598" s="3"/>
      <c r="H598" s="3"/>
      <c r="I598" s="3"/>
      <c r="J598" s="3"/>
    </row>
    <row r="599" spans="6:10" ht="12.75">
      <c r="F599" s="3"/>
      <c r="G599" s="3"/>
      <c r="H599" s="3"/>
      <c r="I599" s="3"/>
      <c r="J599" s="3"/>
    </row>
    <row r="600" spans="6:10" ht="12.75">
      <c r="F600" s="3"/>
      <c r="G600" s="3"/>
      <c r="H600" s="3"/>
      <c r="I600" s="3"/>
      <c r="J600" s="3"/>
    </row>
    <row r="601" spans="6:10" ht="12.75">
      <c r="F601" s="3"/>
      <c r="G601" s="3"/>
      <c r="H601" s="3"/>
      <c r="I601" s="3"/>
      <c r="J601" s="3"/>
    </row>
    <row r="602" spans="6:10" ht="12.75">
      <c r="F602" s="3"/>
      <c r="G602" s="3"/>
      <c r="H602" s="3"/>
      <c r="I602" s="3"/>
      <c r="J602" s="3"/>
    </row>
    <row r="603" spans="6:10" ht="12.75">
      <c r="F603" s="3"/>
      <c r="G603" s="3"/>
      <c r="H603" s="3"/>
      <c r="I603" s="3"/>
      <c r="J603" s="3"/>
    </row>
    <row r="604" spans="6:10" ht="12.75">
      <c r="F604" s="3"/>
      <c r="G604" s="3"/>
      <c r="H604" s="3"/>
      <c r="I604" s="3"/>
      <c r="J604" s="3"/>
    </row>
    <row r="605" spans="6:10" ht="12.75">
      <c r="F605" s="3"/>
      <c r="G605" s="3"/>
      <c r="H605" s="3"/>
      <c r="I605" s="3"/>
      <c r="J605" s="3"/>
    </row>
    <row r="606" spans="6:10" ht="12.75">
      <c r="F606" s="3"/>
      <c r="G606" s="3"/>
      <c r="H606" s="3"/>
      <c r="I606" s="3"/>
      <c r="J606" s="3"/>
    </row>
    <row r="607" spans="6:10" ht="12.75">
      <c r="F607" s="3"/>
      <c r="G607" s="3"/>
      <c r="H607" s="3"/>
      <c r="I607" s="3"/>
      <c r="J607" s="3"/>
    </row>
    <row r="608" spans="6:10" ht="12.75">
      <c r="F608" s="3"/>
      <c r="G608" s="3"/>
      <c r="H608" s="3"/>
      <c r="I608" s="3"/>
      <c r="J608" s="3"/>
    </row>
    <row r="609" spans="6:10" ht="12.75">
      <c r="F609" s="3"/>
      <c r="G609" s="3"/>
      <c r="H609" s="3"/>
      <c r="I609" s="3"/>
      <c r="J609" s="3"/>
    </row>
    <row r="610" spans="6:10" ht="12.75">
      <c r="F610" s="3"/>
      <c r="G610" s="3"/>
      <c r="H610" s="3"/>
      <c r="I610" s="3"/>
      <c r="J610" s="3"/>
    </row>
    <row r="611" spans="6:10" ht="12.75">
      <c r="F611" s="3"/>
      <c r="G611" s="3"/>
      <c r="H611" s="3"/>
      <c r="I611" s="3"/>
      <c r="J611" s="3"/>
    </row>
    <row r="612" spans="6:10" ht="12.75">
      <c r="F612" s="3"/>
      <c r="G612" s="3"/>
      <c r="H612" s="3"/>
      <c r="I612" s="3"/>
      <c r="J612" s="3"/>
    </row>
    <row r="613" spans="6:10" ht="12.75">
      <c r="F613" s="3"/>
      <c r="G613" s="3"/>
      <c r="H613" s="3"/>
      <c r="I613" s="3"/>
      <c r="J613" s="3"/>
    </row>
    <row r="614" spans="6:10" ht="12.75">
      <c r="F614" s="3"/>
      <c r="G614" s="3"/>
      <c r="H614" s="3"/>
      <c r="I614" s="3"/>
      <c r="J614" s="3"/>
    </row>
    <row r="615" spans="6:10" ht="12.75">
      <c r="F615" s="3"/>
      <c r="G615" s="3"/>
      <c r="H615" s="3"/>
      <c r="I615" s="3"/>
      <c r="J615" s="3"/>
    </row>
    <row r="616" spans="6:10" ht="12.75">
      <c r="F616" s="3"/>
      <c r="G616" s="3"/>
      <c r="H616" s="3"/>
      <c r="I616" s="3"/>
      <c r="J616" s="3"/>
    </row>
    <row r="617" spans="6:10" ht="12.75">
      <c r="F617" s="3"/>
      <c r="G617" s="3"/>
      <c r="H617" s="3"/>
      <c r="I617" s="3"/>
      <c r="J617" s="3"/>
    </row>
    <row r="618" spans="6:10" ht="12.75">
      <c r="F618" s="3"/>
      <c r="G618" s="3"/>
      <c r="H618" s="3"/>
      <c r="I618" s="3"/>
      <c r="J618" s="3"/>
    </row>
    <row r="619" spans="6:10" ht="12.75">
      <c r="F619" s="3"/>
      <c r="G619" s="3"/>
      <c r="H619" s="3"/>
      <c r="I619" s="3"/>
      <c r="J619" s="3"/>
    </row>
    <row r="620" spans="6:10" ht="12.75">
      <c r="F620" s="3"/>
      <c r="G620" s="3"/>
      <c r="H620" s="3"/>
      <c r="I620" s="3"/>
      <c r="J620" s="3"/>
    </row>
    <row r="621" spans="6:10" ht="12.75">
      <c r="F621" s="3"/>
      <c r="G621" s="3"/>
      <c r="H621" s="3"/>
      <c r="I621" s="3"/>
      <c r="J621" s="3"/>
    </row>
    <row r="622" spans="6:10" ht="12.75">
      <c r="F622" s="3"/>
      <c r="G622" s="3"/>
      <c r="H622" s="3"/>
      <c r="I622" s="3"/>
      <c r="J622" s="3"/>
    </row>
    <row r="623" spans="6:10" ht="12.75">
      <c r="F623" s="3"/>
      <c r="G623" s="3"/>
      <c r="H623" s="3"/>
      <c r="I623" s="3"/>
      <c r="J623" s="3"/>
    </row>
    <row r="624" spans="6:10" ht="12.75">
      <c r="F624" s="3"/>
      <c r="G624" s="3"/>
      <c r="H624" s="3"/>
      <c r="I624" s="3"/>
      <c r="J624" s="3"/>
    </row>
    <row r="625" spans="6:10" ht="12.75">
      <c r="F625" s="3"/>
      <c r="G625" s="3"/>
      <c r="H625" s="3"/>
      <c r="I625" s="3"/>
      <c r="J625" s="3"/>
    </row>
    <row r="626" spans="6:10" ht="12.75">
      <c r="F626" s="3"/>
      <c r="G626" s="3"/>
      <c r="H626" s="3"/>
      <c r="I626" s="3"/>
      <c r="J626" s="3"/>
    </row>
    <row r="627" spans="6:10" ht="12.75">
      <c r="F627" s="3"/>
      <c r="G627" s="3"/>
      <c r="H627" s="3"/>
      <c r="I627" s="3"/>
      <c r="J627" s="3"/>
    </row>
    <row r="628" spans="6:10" ht="12.75">
      <c r="F628" s="3"/>
      <c r="G628" s="3"/>
      <c r="H628" s="3"/>
      <c r="I628" s="3"/>
      <c r="J628" s="3"/>
    </row>
    <row r="629" spans="6:10" ht="12.75">
      <c r="F629" s="3"/>
      <c r="G629" s="3"/>
      <c r="H629" s="3"/>
      <c r="I629" s="3"/>
      <c r="J629" s="3"/>
    </row>
    <row r="630" spans="6:10" ht="12.75">
      <c r="F630" s="3"/>
      <c r="G630" s="3"/>
      <c r="H630" s="3"/>
      <c r="I630" s="3"/>
      <c r="J630" s="3"/>
    </row>
    <row r="631" spans="6:10" ht="12.75">
      <c r="F631" s="3"/>
      <c r="G631" s="3"/>
      <c r="H631" s="3"/>
      <c r="I631" s="3"/>
      <c r="J631" s="3"/>
    </row>
    <row r="632" spans="6:10" ht="12.75">
      <c r="F632" s="3"/>
      <c r="G632" s="3"/>
      <c r="H632" s="3"/>
      <c r="I632" s="3"/>
      <c r="J632" s="3"/>
    </row>
    <row r="633" spans="6:10" ht="12.75">
      <c r="F633" s="3"/>
      <c r="G633" s="3"/>
      <c r="H633" s="3"/>
      <c r="I633" s="3"/>
      <c r="J633" s="3"/>
    </row>
    <row r="634" spans="6:10" ht="12.75">
      <c r="F634" s="3"/>
      <c r="G634" s="3"/>
      <c r="H634" s="3"/>
      <c r="I634" s="3"/>
      <c r="J634" s="3"/>
    </row>
    <row r="635" spans="6:10" ht="12.75">
      <c r="F635" s="3"/>
      <c r="G635" s="3"/>
      <c r="H635" s="3"/>
      <c r="I635" s="3"/>
      <c r="J635" s="3"/>
    </row>
    <row r="636" spans="6:10" ht="12.75">
      <c r="F636" s="3"/>
      <c r="G636" s="3"/>
      <c r="H636" s="3"/>
      <c r="I636" s="3"/>
      <c r="J636" s="3"/>
    </row>
    <row r="637" spans="6:10" ht="12.75">
      <c r="F637" s="3"/>
      <c r="G637" s="3"/>
      <c r="H637" s="3"/>
      <c r="I637" s="3"/>
      <c r="J637" s="3"/>
    </row>
    <row r="638" spans="6:10" ht="12.75">
      <c r="F638" s="3"/>
      <c r="G638" s="3"/>
      <c r="H638" s="3"/>
      <c r="I638" s="3"/>
      <c r="J638" s="3"/>
    </row>
    <row r="639" spans="6:10" ht="12.75">
      <c r="F639" s="3"/>
      <c r="G639" s="3"/>
      <c r="H639" s="3"/>
      <c r="I639" s="3"/>
      <c r="J639" s="3"/>
    </row>
    <row r="640" spans="6:10" ht="12.75">
      <c r="F640" s="3"/>
      <c r="G640" s="3"/>
      <c r="H640" s="3"/>
      <c r="I640" s="3"/>
      <c r="J640" s="3"/>
    </row>
    <row r="641" spans="6:10" ht="12.75">
      <c r="F641" s="3"/>
      <c r="G641" s="3"/>
      <c r="H641" s="3"/>
      <c r="I641" s="3"/>
      <c r="J641" s="3"/>
    </row>
    <row r="642" spans="6:10" ht="12.75">
      <c r="F642" s="3"/>
      <c r="G642" s="3"/>
      <c r="H642" s="3"/>
      <c r="I642" s="3"/>
      <c r="J642" s="3"/>
    </row>
    <row r="643" spans="6:10" ht="12.75">
      <c r="F643" s="3"/>
      <c r="G643" s="3"/>
      <c r="H643" s="3"/>
      <c r="I643" s="3"/>
      <c r="J643" s="3"/>
    </row>
    <row r="644" spans="6:10" ht="12.75">
      <c r="F644" s="3"/>
      <c r="G644" s="3"/>
      <c r="H644" s="3"/>
      <c r="I644" s="3"/>
      <c r="J644" s="3"/>
    </row>
    <row r="645" spans="6:10" ht="12.75">
      <c r="F645" s="3"/>
      <c r="G645" s="3"/>
      <c r="H645" s="3"/>
      <c r="I645" s="3"/>
      <c r="J645" s="3"/>
    </row>
    <row r="646" spans="6:10" ht="12.75">
      <c r="F646" s="3"/>
      <c r="G646" s="3"/>
      <c r="H646" s="3"/>
      <c r="I646" s="3"/>
      <c r="J646" s="3"/>
    </row>
    <row r="647" spans="6:10" ht="12.75">
      <c r="F647" s="3"/>
      <c r="G647" s="3"/>
      <c r="H647" s="3"/>
      <c r="I647" s="3"/>
      <c r="J647" s="3"/>
    </row>
    <row r="648" spans="6:10" ht="12.75">
      <c r="F648" s="3"/>
      <c r="G648" s="3"/>
      <c r="H648" s="3"/>
      <c r="I648" s="3"/>
      <c r="J648" s="3"/>
    </row>
    <row r="649" spans="6:10" ht="12.75">
      <c r="F649" s="3"/>
      <c r="G649" s="3"/>
      <c r="H649" s="3"/>
      <c r="I649" s="3"/>
      <c r="J649" s="3"/>
    </row>
    <row r="650" spans="6:10" ht="12.75">
      <c r="F650" s="3"/>
      <c r="G650" s="3"/>
      <c r="H650" s="3"/>
      <c r="I650" s="3"/>
      <c r="J650" s="3"/>
    </row>
    <row r="651" spans="6:10" ht="12.75">
      <c r="F651" s="3"/>
      <c r="G651" s="3"/>
      <c r="H651" s="3"/>
      <c r="I651" s="3"/>
      <c r="J651" s="3"/>
    </row>
    <row r="652" spans="6:10" ht="12.75">
      <c r="F652" s="3"/>
      <c r="G652" s="3"/>
      <c r="H652" s="3"/>
      <c r="I652" s="3"/>
      <c r="J652" s="3"/>
    </row>
    <row r="653" spans="6:10" ht="12.75">
      <c r="F653" s="3"/>
      <c r="G653" s="3"/>
      <c r="H653" s="3"/>
      <c r="I653" s="3"/>
      <c r="J653" s="3"/>
    </row>
    <row r="654" spans="6:10" ht="12.75">
      <c r="F654" s="3"/>
      <c r="G654" s="3"/>
      <c r="H654" s="3"/>
      <c r="I654" s="3"/>
      <c r="J654" s="3"/>
    </row>
    <row r="655" spans="6:10" ht="12.75">
      <c r="F655" s="3"/>
      <c r="G655" s="3"/>
      <c r="H655" s="3"/>
      <c r="I655" s="3"/>
      <c r="J655" s="3"/>
    </row>
    <row r="656" spans="6:10" ht="12.75">
      <c r="F656" s="3"/>
      <c r="G656" s="3"/>
      <c r="H656" s="3"/>
      <c r="I656" s="3"/>
      <c r="J656" s="3"/>
    </row>
    <row r="657" spans="6:10" ht="12.75">
      <c r="F657" s="3"/>
      <c r="G657" s="3"/>
      <c r="H657" s="3"/>
      <c r="I657" s="3"/>
      <c r="J657" s="3"/>
    </row>
    <row r="658" spans="6:10" ht="12.75">
      <c r="F658" s="3"/>
      <c r="G658" s="3"/>
      <c r="H658" s="3"/>
      <c r="I658" s="3"/>
      <c r="J658" s="3"/>
    </row>
    <row r="659" spans="6:10" ht="12.75">
      <c r="F659" s="3"/>
      <c r="G659" s="3"/>
      <c r="H659" s="3"/>
      <c r="I659" s="3"/>
      <c r="J659" s="3"/>
    </row>
    <row r="660" spans="6:10" ht="12.75">
      <c r="F660" s="3"/>
      <c r="G660" s="3"/>
      <c r="H660" s="3"/>
      <c r="I660" s="3"/>
      <c r="J660" s="3"/>
    </row>
    <row r="661" spans="6:10" ht="12.75">
      <c r="F661" s="3"/>
      <c r="G661" s="3"/>
      <c r="H661" s="3"/>
      <c r="I661" s="3"/>
      <c r="J661" s="3"/>
    </row>
    <row r="662" spans="6:10" ht="12.75">
      <c r="F662" s="3"/>
      <c r="G662" s="3"/>
      <c r="H662" s="3"/>
      <c r="I662" s="3"/>
      <c r="J662" s="3"/>
    </row>
    <row r="663" spans="6:10" ht="12.75">
      <c r="F663" s="3"/>
      <c r="G663" s="3"/>
      <c r="H663" s="3"/>
      <c r="I663" s="3"/>
      <c r="J663" s="3"/>
    </row>
    <row r="664" spans="6:10" ht="12.75">
      <c r="F664" s="3"/>
      <c r="G664" s="3"/>
      <c r="H664" s="3"/>
      <c r="I664" s="3"/>
      <c r="J664" s="3"/>
    </row>
    <row r="665" spans="6:10" ht="12.75">
      <c r="F665" s="3"/>
      <c r="G665" s="3"/>
      <c r="H665" s="3"/>
      <c r="I665" s="3"/>
      <c r="J665" s="3"/>
    </row>
    <row r="666" spans="6:10" ht="12.75">
      <c r="F666" s="3"/>
      <c r="G666" s="3"/>
      <c r="H666" s="3"/>
      <c r="I666" s="3"/>
      <c r="J666" s="3"/>
    </row>
    <row r="667" spans="6:10" ht="12.75">
      <c r="F667" s="3"/>
      <c r="G667" s="3"/>
      <c r="H667" s="3"/>
      <c r="I667" s="3"/>
      <c r="J667" s="3"/>
    </row>
    <row r="668" spans="6:10" ht="12.75">
      <c r="F668" s="3"/>
      <c r="G668" s="3"/>
      <c r="H668" s="3"/>
      <c r="I668" s="3"/>
      <c r="J668" s="3"/>
    </row>
    <row r="669" spans="6:10" ht="12.75">
      <c r="F669" s="3"/>
      <c r="G669" s="3"/>
      <c r="H669" s="3"/>
      <c r="I669" s="3"/>
      <c r="J669" s="3"/>
    </row>
    <row r="670" spans="6:10" ht="12.75">
      <c r="F670" s="3"/>
      <c r="G670" s="3"/>
      <c r="H670" s="3"/>
      <c r="I670" s="3"/>
      <c r="J670" s="3"/>
    </row>
    <row r="671" spans="6:10" ht="12.75">
      <c r="F671" s="3"/>
      <c r="G671" s="3"/>
      <c r="H671" s="3"/>
      <c r="I671" s="3"/>
      <c r="J671" s="3"/>
    </row>
    <row r="672" spans="6:10" ht="12.75">
      <c r="F672" s="3"/>
      <c r="G672" s="3"/>
      <c r="H672" s="3"/>
      <c r="I672" s="3"/>
      <c r="J672" s="3"/>
    </row>
    <row r="673" spans="6:10" ht="12.75">
      <c r="F673" s="3"/>
      <c r="G673" s="3"/>
      <c r="H673" s="3"/>
      <c r="I673" s="3"/>
      <c r="J673" s="3"/>
    </row>
    <row r="674" spans="6:10" ht="12.75">
      <c r="F674" s="3"/>
      <c r="G674" s="3"/>
      <c r="H674" s="3"/>
      <c r="I674" s="3"/>
      <c r="J674" s="3"/>
    </row>
    <row r="675" spans="6:10" ht="12.75">
      <c r="F675" s="3"/>
      <c r="G675" s="3"/>
      <c r="H675" s="3"/>
      <c r="I675" s="3"/>
      <c r="J675" s="3"/>
    </row>
    <row r="676" spans="6:10" ht="12.75">
      <c r="F676" s="3"/>
      <c r="G676" s="3"/>
      <c r="H676" s="3"/>
      <c r="I676" s="3"/>
      <c r="J676" s="3"/>
    </row>
    <row r="677" spans="6:10" ht="12.75">
      <c r="F677" s="3"/>
      <c r="G677" s="3"/>
      <c r="H677" s="3"/>
      <c r="I677" s="3"/>
      <c r="J677" s="3"/>
    </row>
    <row r="678" spans="6:10" ht="12.75">
      <c r="F678" s="3"/>
      <c r="G678" s="3"/>
      <c r="H678" s="3"/>
      <c r="I678" s="3"/>
      <c r="J678" s="3"/>
    </row>
    <row r="679" spans="6:10" ht="12.75">
      <c r="F679" s="3"/>
      <c r="G679" s="3"/>
      <c r="H679" s="3"/>
      <c r="I679" s="3"/>
      <c r="J679" s="3"/>
    </row>
    <row r="680" spans="6:10" ht="12.75">
      <c r="F680" s="3"/>
      <c r="G680" s="3"/>
      <c r="H680" s="3"/>
      <c r="I680" s="3"/>
      <c r="J680" s="3"/>
    </row>
    <row r="681" spans="6:10" ht="12.75">
      <c r="F681" s="3"/>
      <c r="G681" s="3"/>
      <c r="H681" s="3"/>
      <c r="I681" s="3"/>
      <c r="J681" s="3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T681"/>
  <sheetViews>
    <sheetView showGridLines="0" zoomScale="80" zoomScaleNormal="80" zoomScalePageLayoutView="0" workbookViewId="0" topLeftCell="A1">
      <selection activeCell="R49" sqref="R49"/>
    </sheetView>
  </sheetViews>
  <sheetFormatPr defaultColWidth="9.140625" defaultRowHeight="12.75"/>
  <cols>
    <col min="2" max="2" width="3.28125" style="0" customWidth="1"/>
    <col min="3" max="3" width="1.1484375" style="0" customWidth="1"/>
    <col min="4" max="4" width="30.57421875" style="0" customWidth="1"/>
    <col min="5" max="5" width="5.28125" style="0" customWidth="1"/>
    <col min="6" max="6" width="12.7109375" style="0" customWidth="1"/>
    <col min="7" max="7" width="4.28125" style="0" customWidth="1"/>
    <col min="8" max="8" width="11.8515625" style="0" customWidth="1"/>
    <col min="9" max="9" width="3.7109375" style="0" customWidth="1"/>
    <col min="10" max="10" width="11.57421875" style="0" customWidth="1"/>
    <col min="11" max="11" width="2.28125" style="0" customWidth="1"/>
    <col min="12" max="12" width="11.140625" style="0" customWidth="1"/>
    <col min="13" max="13" width="5.00390625" style="0" customWidth="1"/>
    <col min="14" max="14" width="2.28125" style="0" customWidth="1"/>
    <col min="16" max="16" width="15.8515625" style="0" customWidth="1"/>
    <col min="18" max="18" width="9.421875" style="0" bestFit="1" customWidth="1"/>
    <col min="19" max="19" width="2.8515625" style="0" customWidth="1"/>
  </cols>
  <sheetData>
    <row r="1" ht="12.75" thickBot="1"/>
    <row r="2" spans="2:19" ht="19.5">
      <c r="B2" s="53" t="s">
        <v>218</v>
      </c>
      <c r="C2" s="37"/>
      <c r="D2" s="37"/>
      <c r="E2" s="37"/>
      <c r="F2" s="37"/>
      <c r="G2" s="37"/>
      <c r="H2" s="37"/>
      <c r="I2" s="37"/>
      <c r="J2" s="37"/>
      <c r="K2" s="37"/>
      <c r="L2" s="38"/>
      <c r="N2" s="53" t="e">
        <v>#VALUE!</v>
      </c>
      <c r="O2" s="37"/>
      <c r="P2" s="37"/>
      <c r="Q2" s="37"/>
      <c r="R2" s="37"/>
      <c r="S2" s="38"/>
    </row>
    <row r="3" spans="2:19" ht="13.5">
      <c r="B3" s="54" t="s">
        <v>219</v>
      </c>
      <c r="C3" s="13"/>
      <c r="D3" s="13"/>
      <c r="E3" s="13"/>
      <c r="F3" s="13"/>
      <c r="G3" s="13"/>
      <c r="H3" s="13"/>
      <c r="I3" s="13"/>
      <c r="J3" s="13"/>
      <c r="K3" s="13"/>
      <c r="L3" s="40"/>
      <c r="N3" s="54"/>
      <c r="O3" s="13"/>
      <c r="P3" s="13"/>
      <c r="Q3" s="13"/>
      <c r="R3" s="13"/>
      <c r="S3" s="40"/>
    </row>
    <row r="4" spans="2:19" ht="19.5">
      <c r="B4" s="39"/>
      <c r="C4" s="13"/>
      <c r="D4" s="41"/>
      <c r="E4" s="13"/>
      <c r="F4" s="13"/>
      <c r="G4" s="13"/>
      <c r="H4" s="13"/>
      <c r="I4" s="13"/>
      <c r="J4" s="13"/>
      <c r="K4" s="13"/>
      <c r="L4" s="40"/>
      <c r="N4" s="39"/>
      <c r="O4" s="13"/>
      <c r="P4" s="13"/>
      <c r="Q4" s="13"/>
      <c r="R4" s="13"/>
      <c r="S4" s="40"/>
    </row>
    <row r="5" spans="2:19" ht="15">
      <c r="B5" s="39"/>
      <c r="C5" s="13"/>
      <c r="D5" s="42" t="s">
        <v>148</v>
      </c>
      <c r="E5" s="11"/>
      <c r="F5" s="29" t="s">
        <v>233</v>
      </c>
      <c r="G5" s="13"/>
      <c r="H5" s="29" t="s">
        <v>234</v>
      </c>
      <c r="I5" s="13"/>
      <c r="J5" s="29" t="s">
        <v>235</v>
      </c>
      <c r="K5" s="13"/>
      <c r="L5" s="43" t="s">
        <v>236</v>
      </c>
      <c r="N5" s="39"/>
      <c r="O5" s="42" t="s">
        <v>186</v>
      </c>
      <c r="P5" s="13"/>
      <c r="Q5" s="11"/>
      <c r="R5" s="55" t="str">
        <f>+H5</f>
        <v>Year 2</v>
      </c>
      <c r="S5" s="40"/>
    </row>
    <row r="6" spans="2:19" ht="12.75">
      <c r="B6" s="39"/>
      <c r="C6" s="13"/>
      <c r="D6" s="13"/>
      <c r="E6" s="13"/>
      <c r="F6" s="13"/>
      <c r="G6" s="13"/>
      <c r="H6" s="13"/>
      <c r="I6" s="13"/>
      <c r="J6" s="13"/>
      <c r="K6" s="13"/>
      <c r="L6" s="44"/>
      <c r="N6" s="39"/>
      <c r="O6" s="13"/>
      <c r="P6" s="13"/>
      <c r="Q6" s="6"/>
      <c r="R6" s="6"/>
      <c r="S6" s="40"/>
    </row>
    <row r="7" spans="2:19" ht="12.75">
      <c r="B7" s="39">
        <v>7</v>
      </c>
      <c r="C7" s="13"/>
      <c r="D7" s="11" t="s">
        <v>15</v>
      </c>
      <c r="E7" s="13"/>
      <c r="F7" s="13"/>
      <c r="G7" s="13"/>
      <c r="H7" s="13"/>
      <c r="I7" s="13"/>
      <c r="J7" s="13"/>
      <c r="K7" s="13"/>
      <c r="L7" s="44"/>
      <c r="N7" s="39"/>
      <c r="O7" s="76" t="s">
        <v>10</v>
      </c>
      <c r="P7" s="76"/>
      <c r="Q7" s="77"/>
      <c r="R7" s="77">
        <f>+J44</f>
        <v>148800</v>
      </c>
      <c r="S7" s="40"/>
    </row>
    <row r="8" spans="2:19" ht="12.75">
      <c r="B8" s="39">
        <v>8</v>
      </c>
      <c r="C8" s="13"/>
      <c r="D8" s="13" t="s">
        <v>151</v>
      </c>
      <c r="E8" s="15"/>
      <c r="F8" s="15">
        <v>45000</v>
      </c>
      <c r="G8" s="6"/>
      <c r="H8" s="6">
        <f>+H47-H9-H10-H11-H20-H22</f>
        <v>65800</v>
      </c>
      <c r="I8" s="13"/>
      <c r="J8" s="6">
        <f>+H8-F8</f>
        <v>20800</v>
      </c>
      <c r="K8" s="13"/>
      <c r="L8" s="45">
        <f>+H8/F8-1</f>
        <v>0.4622222222222223</v>
      </c>
      <c r="N8" s="39"/>
      <c r="O8" s="76" t="s">
        <v>187</v>
      </c>
      <c r="P8" s="76"/>
      <c r="Q8" s="77"/>
      <c r="R8" s="77">
        <f>-J19</f>
        <v>65000</v>
      </c>
      <c r="S8" s="40"/>
    </row>
    <row r="9" spans="2:19" ht="12.75">
      <c r="B9" s="39">
        <v>9</v>
      </c>
      <c r="C9" s="13"/>
      <c r="D9" s="13" t="s">
        <v>153</v>
      </c>
      <c r="E9" s="15"/>
      <c r="F9" s="15">
        <v>45000</v>
      </c>
      <c r="G9" s="6"/>
      <c r="H9" s="15">
        <v>60000</v>
      </c>
      <c r="I9" s="13"/>
      <c r="J9" s="75">
        <f>+H9-F9</f>
        <v>15000</v>
      </c>
      <c r="K9" s="13"/>
      <c r="L9" s="45">
        <f>+H9/F9-1</f>
        <v>0.33333333333333326</v>
      </c>
      <c r="N9" s="39"/>
      <c r="O9" s="76" t="s">
        <v>238</v>
      </c>
      <c r="P9" s="76"/>
      <c r="Q9" s="77"/>
      <c r="R9" s="78">
        <f>+H37-F37</f>
        <v>5000</v>
      </c>
      <c r="S9" s="40"/>
    </row>
    <row r="10" spans="2:19" ht="12.75">
      <c r="B10" s="39">
        <v>10</v>
      </c>
      <c r="C10" s="13"/>
      <c r="D10" s="13" t="s">
        <v>155</v>
      </c>
      <c r="E10" s="15"/>
      <c r="F10" s="15">
        <v>35000</v>
      </c>
      <c r="G10" s="6"/>
      <c r="H10" s="15">
        <v>40000</v>
      </c>
      <c r="I10" s="13"/>
      <c r="J10" s="75">
        <f>+H10-F10</f>
        <v>5000</v>
      </c>
      <c r="K10" s="13"/>
      <c r="L10" s="45">
        <f>+H10/F10-1</f>
        <v>0.1428571428571428</v>
      </c>
      <c r="N10" s="39"/>
      <c r="O10" s="76" t="s">
        <v>108</v>
      </c>
      <c r="P10" s="76"/>
      <c r="Q10" s="77"/>
      <c r="R10" s="79">
        <f>SUM(R7:R9)</f>
        <v>218800</v>
      </c>
      <c r="S10" s="40"/>
    </row>
    <row r="11" spans="2:19" ht="12.75">
      <c r="B11" s="39">
        <v>11</v>
      </c>
      <c r="C11" s="13"/>
      <c r="D11" s="13" t="s">
        <v>157</v>
      </c>
      <c r="E11" s="15"/>
      <c r="F11" s="10">
        <v>10000</v>
      </c>
      <c r="G11" s="6"/>
      <c r="H11" s="10">
        <v>9000</v>
      </c>
      <c r="I11" s="13"/>
      <c r="J11" s="73">
        <f>+H11-F11</f>
        <v>-1000</v>
      </c>
      <c r="K11" s="69"/>
      <c r="L11" s="46">
        <f>+H11/F11-1</f>
        <v>-0.09999999999999998</v>
      </c>
      <c r="N11" s="39"/>
      <c r="O11" s="13"/>
      <c r="P11" s="13"/>
      <c r="Q11" s="13"/>
      <c r="R11" s="13"/>
      <c r="S11" s="40"/>
    </row>
    <row r="12" spans="2:19" ht="12.75">
      <c r="B12" s="39">
        <v>12</v>
      </c>
      <c r="C12" s="13"/>
      <c r="D12" s="13" t="s">
        <v>21</v>
      </c>
      <c r="E12" s="6"/>
      <c r="F12" s="6">
        <f>SUM(F8:F11)</f>
        <v>135000</v>
      </c>
      <c r="G12" s="6"/>
      <c r="H12" s="6">
        <f>SUM(H8:H11)</f>
        <v>174800</v>
      </c>
      <c r="I12" s="13"/>
      <c r="J12" s="84">
        <f>SUM(J8:J11)</f>
        <v>39800</v>
      </c>
      <c r="K12" s="69"/>
      <c r="L12" s="45">
        <f>+H12/F12-1</f>
        <v>0.29481481481481486</v>
      </c>
      <c r="N12" s="39"/>
      <c r="O12" s="81" t="s">
        <v>189</v>
      </c>
      <c r="P12" s="76"/>
      <c r="Q12" s="77"/>
      <c r="R12" s="77"/>
      <c r="S12" s="40"/>
    </row>
    <row r="13" spans="2:19" ht="12.75">
      <c r="B13" s="39"/>
      <c r="C13" s="13"/>
      <c r="D13" s="13"/>
      <c r="E13" s="6"/>
      <c r="F13" s="6"/>
      <c r="G13" s="6"/>
      <c r="H13" s="6"/>
      <c r="I13" s="13"/>
      <c r="J13" s="84"/>
      <c r="K13" s="69"/>
      <c r="L13" s="44"/>
      <c r="N13" s="39"/>
      <c r="O13" s="76" t="s">
        <v>190</v>
      </c>
      <c r="P13" s="76"/>
      <c r="Q13" s="77"/>
      <c r="R13" s="77">
        <f>-J9</f>
        <v>-15000</v>
      </c>
      <c r="S13" s="40"/>
    </row>
    <row r="14" spans="2:19" ht="12.75">
      <c r="B14" s="39">
        <v>14</v>
      </c>
      <c r="C14" s="13"/>
      <c r="D14" s="11" t="s">
        <v>159</v>
      </c>
      <c r="E14" s="6"/>
      <c r="F14" s="6"/>
      <c r="G14" s="6"/>
      <c r="H14" s="6"/>
      <c r="I14" s="13"/>
      <c r="J14" s="84"/>
      <c r="K14" s="69"/>
      <c r="L14" s="44"/>
      <c r="N14" s="39"/>
      <c r="O14" s="76" t="s">
        <v>191</v>
      </c>
      <c r="P14" s="76"/>
      <c r="Q14" s="77"/>
      <c r="R14" s="77">
        <f>-J10</f>
        <v>-5000</v>
      </c>
      <c r="S14" s="40"/>
    </row>
    <row r="15" spans="2:19" ht="12.75">
      <c r="B15" s="39">
        <v>15</v>
      </c>
      <c r="C15" s="13"/>
      <c r="D15" s="13" t="s">
        <v>160</v>
      </c>
      <c r="E15" s="15"/>
      <c r="F15" s="15">
        <v>2500000</v>
      </c>
      <c r="G15" s="6"/>
      <c r="H15" s="6">
        <f>+F15</f>
        <v>2500000</v>
      </c>
      <c r="I15" s="13"/>
      <c r="J15" s="84">
        <f>+H15-F15</f>
        <v>0</v>
      </c>
      <c r="K15" s="69"/>
      <c r="L15" s="45">
        <f aca="true" t="shared" si="0" ref="L15:L20">+H15/F15-1</f>
        <v>0</v>
      </c>
      <c r="N15" s="39"/>
      <c r="O15" s="76" t="s">
        <v>192</v>
      </c>
      <c r="P15" s="76"/>
      <c r="Q15" s="77"/>
      <c r="R15" s="77">
        <f>-J11</f>
        <v>1000</v>
      </c>
      <c r="S15" s="40"/>
    </row>
    <row r="16" spans="2:19" ht="12.75">
      <c r="B16" s="39">
        <v>16</v>
      </c>
      <c r="C16" s="13"/>
      <c r="D16" s="13" t="s">
        <v>161</v>
      </c>
      <c r="E16" s="15"/>
      <c r="F16" s="15">
        <v>450000</v>
      </c>
      <c r="G16" s="6"/>
      <c r="H16" s="15">
        <v>550000</v>
      </c>
      <c r="I16" s="13"/>
      <c r="J16" s="84">
        <f>+H16-F16</f>
        <v>100000</v>
      </c>
      <c r="K16" s="69"/>
      <c r="L16" s="45">
        <f t="shared" si="0"/>
        <v>0.22222222222222232</v>
      </c>
      <c r="N16" s="39"/>
      <c r="O16" s="76" t="s">
        <v>193</v>
      </c>
      <c r="P16" s="76"/>
      <c r="Q16" s="77"/>
      <c r="R16" s="77">
        <f>+J29</f>
        <v>5000</v>
      </c>
      <c r="S16" s="40"/>
    </row>
    <row r="17" spans="2:19" ht="12.75">
      <c r="B17" s="39">
        <v>17</v>
      </c>
      <c r="C17" s="13"/>
      <c r="D17" s="13" t="s">
        <v>162</v>
      </c>
      <c r="E17" s="15"/>
      <c r="F17" s="10">
        <v>50000</v>
      </c>
      <c r="G17" s="6"/>
      <c r="H17" s="10">
        <v>75000</v>
      </c>
      <c r="I17" s="13"/>
      <c r="J17" s="73">
        <f>+H17-F17</f>
        <v>25000</v>
      </c>
      <c r="K17" s="69"/>
      <c r="L17" s="46">
        <f t="shared" si="0"/>
        <v>0.5</v>
      </c>
      <c r="N17" s="39"/>
      <c r="O17" s="76" t="s">
        <v>194</v>
      </c>
      <c r="P17" s="76"/>
      <c r="Q17" s="77"/>
      <c r="R17" s="77">
        <f>+J30</f>
        <v>-2000</v>
      </c>
      <c r="S17" s="40"/>
    </row>
    <row r="18" spans="2:19" ht="12.75">
      <c r="B18" s="39">
        <v>18</v>
      </c>
      <c r="C18" s="13"/>
      <c r="D18" s="13" t="s">
        <v>164</v>
      </c>
      <c r="E18" s="6"/>
      <c r="F18" s="6">
        <f>SUM(F15:F17)</f>
        <v>3000000</v>
      </c>
      <c r="G18" s="6"/>
      <c r="H18" s="6">
        <f>SUM(H15:H17)</f>
        <v>3125000</v>
      </c>
      <c r="I18" s="13"/>
      <c r="J18" s="84">
        <f>SUM(J15:J17)</f>
        <v>125000</v>
      </c>
      <c r="K18" s="69"/>
      <c r="L18" s="45">
        <f t="shared" si="0"/>
        <v>0.04166666666666674</v>
      </c>
      <c r="N18" s="39"/>
      <c r="O18" s="76" t="s">
        <v>195</v>
      </c>
      <c r="P18" s="76"/>
      <c r="Q18" s="77"/>
      <c r="R18" s="77">
        <f>+J31</f>
        <v>-2000</v>
      </c>
      <c r="S18" s="40"/>
    </row>
    <row r="19" spans="2:19" ht="12.75">
      <c r="B19" s="39">
        <v>19</v>
      </c>
      <c r="C19" s="13"/>
      <c r="D19" s="13" t="s">
        <v>165</v>
      </c>
      <c r="E19" s="15"/>
      <c r="F19" s="10">
        <v>-300000</v>
      </c>
      <c r="G19" s="6"/>
      <c r="H19" s="4">
        <f>+F19-'Fig 15.1'!H30</f>
        <v>-365000</v>
      </c>
      <c r="I19" s="13"/>
      <c r="J19" s="73">
        <f>+H19-F19</f>
        <v>-65000</v>
      </c>
      <c r="K19" s="69"/>
      <c r="L19" s="46">
        <f t="shared" si="0"/>
        <v>0.21666666666666656</v>
      </c>
      <c r="N19" s="39"/>
      <c r="O19" s="76" t="s">
        <v>196</v>
      </c>
      <c r="P19" s="76"/>
      <c r="Q19" s="77"/>
      <c r="R19" s="79">
        <f>SUM(R13:R18)</f>
        <v>-18000</v>
      </c>
      <c r="S19" s="40"/>
    </row>
    <row r="20" spans="2:19" ht="12.75">
      <c r="B20" s="39">
        <v>20</v>
      </c>
      <c r="C20" s="13"/>
      <c r="D20" s="13" t="s">
        <v>166</v>
      </c>
      <c r="E20" s="6"/>
      <c r="F20" s="6">
        <f>SUM(F18:F19)</f>
        <v>2700000</v>
      </c>
      <c r="G20" s="6"/>
      <c r="H20" s="6">
        <f>SUM(H18:H19)</f>
        <v>2760000</v>
      </c>
      <c r="I20" s="13"/>
      <c r="J20" s="84">
        <f>SUM(J18:J19)</f>
        <v>60000</v>
      </c>
      <c r="K20" s="69"/>
      <c r="L20" s="45">
        <f t="shared" si="0"/>
        <v>0.022222222222222143</v>
      </c>
      <c r="N20" s="39"/>
      <c r="O20" s="76"/>
      <c r="P20" s="76"/>
      <c r="Q20" s="77"/>
      <c r="R20" s="78"/>
      <c r="S20" s="40"/>
    </row>
    <row r="21" spans="2:19" ht="12.75">
      <c r="B21" s="39"/>
      <c r="C21" s="13"/>
      <c r="D21" s="13"/>
      <c r="E21" s="6"/>
      <c r="F21" s="6"/>
      <c r="G21" s="6"/>
      <c r="H21" s="6"/>
      <c r="I21" s="13"/>
      <c r="J21" s="84"/>
      <c r="K21" s="69"/>
      <c r="L21" s="45"/>
      <c r="N21" s="39"/>
      <c r="O21" s="76" t="s">
        <v>58</v>
      </c>
      <c r="P21" s="76"/>
      <c r="Q21" s="77"/>
      <c r="R21" s="77">
        <f>+R10+R19</f>
        <v>200800</v>
      </c>
      <c r="S21" s="40"/>
    </row>
    <row r="22" spans="2:19" ht="12.75">
      <c r="B22" s="39">
        <v>22</v>
      </c>
      <c r="C22" s="13"/>
      <c r="D22" s="13" t="s">
        <v>168</v>
      </c>
      <c r="E22" s="15"/>
      <c r="F22" s="15">
        <v>200000</v>
      </c>
      <c r="G22" s="15"/>
      <c r="H22" s="15">
        <v>250000</v>
      </c>
      <c r="I22" s="13"/>
      <c r="J22" s="84">
        <f>+H22-F22</f>
        <v>50000</v>
      </c>
      <c r="K22" s="69"/>
      <c r="L22" s="45">
        <f>+H22/F22-1</f>
        <v>0.25</v>
      </c>
      <c r="N22" s="39"/>
      <c r="O22" s="13"/>
      <c r="P22" s="13"/>
      <c r="Q22" s="13"/>
      <c r="R22" s="13"/>
      <c r="S22" s="40"/>
    </row>
    <row r="23" spans="2:19" ht="12.75">
      <c r="B23" s="39"/>
      <c r="C23" s="13"/>
      <c r="D23" s="13"/>
      <c r="E23" s="6"/>
      <c r="F23" s="6"/>
      <c r="G23" s="6"/>
      <c r="H23" s="6"/>
      <c r="I23" s="13"/>
      <c r="J23" s="84"/>
      <c r="K23" s="69"/>
      <c r="L23" s="45"/>
      <c r="N23" s="39"/>
      <c r="O23" s="81" t="s">
        <v>59</v>
      </c>
      <c r="P23" s="76"/>
      <c r="Q23" s="77"/>
      <c r="R23" s="77"/>
      <c r="S23" s="40"/>
    </row>
    <row r="24" spans="2:19" ht="12.75" thickBot="1">
      <c r="B24" s="39">
        <v>24</v>
      </c>
      <c r="C24" s="13"/>
      <c r="D24" s="13" t="s">
        <v>31</v>
      </c>
      <c r="E24" s="6"/>
      <c r="F24" s="5">
        <f>+F22+F20+F12</f>
        <v>3035000</v>
      </c>
      <c r="G24" s="6"/>
      <c r="H24" s="5">
        <f>+H22+H20+H12</f>
        <v>3184800</v>
      </c>
      <c r="I24" s="13"/>
      <c r="J24" s="85">
        <f>+J22+J20+J12</f>
        <v>149800</v>
      </c>
      <c r="K24" s="69"/>
      <c r="L24" s="47">
        <f>+H24/F24-1</f>
        <v>0.04935749588138383</v>
      </c>
      <c r="N24" s="39"/>
      <c r="O24" s="76" t="s">
        <v>197</v>
      </c>
      <c r="P24" s="76"/>
      <c r="Q24" s="77"/>
      <c r="R24" s="77">
        <f>-J18</f>
        <v>-125000</v>
      </c>
      <c r="S24" s="40"/>
    </row>
    <row r="25" spans="2:19" ht="12.75" thickTop="1">
      <c r="B25" s="39"/>
      <c r="C25" s="13"/>
      <c r="D25" s="13"/>
      <c r="E25" s="6"/>
      <c r="F25" s="6"/>
      <c r="G25" s="6"/>
      <c r="H25" s="6"/>
      <c r="I25" s="13"/>
      <c r="J25" s="84"/>
      <c r="K25" s="69"/>
      <c r="L25" s="44"/>
      <c r="N25" s="39"/>
      <c r="O25" s="76" t="s">
        <v>198</v>
      </c>
      <c r="P25" s="76"/>
      <c r="Q25" s="77"/>
      <c r="R25" s="78">
        <f>-J22</f>
        <v>-50000</v>
      </c>
      <c r="S25" s="40"/>
    </row>
    <row r="26" spans="2:19" ht="12.75">
      <c r="B26" s="39">
        <v>26</v>
      </c>
      <c r="C26" s="13"/>
      <c r="D26" s="11" t="s">
        <v>172</v>
      </c>
      <c r="E26" s="6"/>
      <c r="F26" s="6"/>
      <c r="G26" s="6"/>
      <c r="H26" s="6"/>
      <c r="I26" s="13"/>
      <c r="J26" s="84"/>
      <c r="K26" s="69"/>
      <c r="L26" s="44"/>
      <c r="N26" s="39"/>
      <c r="O26" s="76" t="s">
        <v>205</v>
      </c>
      <c r="P26" s="76"/>
      <c r="Q26" s="77"/>
      <c r="R26" s="77">
        <f>SUM(R24:R25)</f>
        <v>-175000</v>
      </c>
      <c r="S26" s="40"/>
    </row>
    <row r="27" spans="2:19" ht="12.75">
      <c r="B27" s="39"/>
      <c r="C27" s="13"/>
      <c r="D27" s="13"/>
      <c r="E27" s="6"/>
      <c r="F27" s="6"/>
      <c r="G27" s="6"/>
      <c r="H27" s="6"/>
      <c r="I27" s="13"/>
      <c r="J27" s="84"/>
      <c r="K27" s="69"/>
      <c r="L27" s="44"/>
      <c r="N27" s="39"/>
      <c r="O27" s="76"/>
      <c r="P27" s="76"/>
      <c r="Q27" s="77"/>
      <c r="R27" s="77"/>
      <c r="S27" s="40"/>
    </row>
    <row r="28" spans="2:19" ht="12.75">
      <c r="B28" s="39">
        <v>28</v>
      </c>
      <c r="C28" s="13"/>
      <c r="D28" s="11" t="s">
        <v>33</v>
      </c>
      <c r="E28" s="6"/>
      <c r="F28" s="6"/>
      <c r="G28" s="6"/>
      <c r="H28" s="6"/>
      <c r="I28" s="13"/>
      <c r="J28" s="84"/>
      <c r="K28" s="69"/>
      <c r="L28" s="44"/>
      <c r="N28" s="39"/>
      <c r="O28" s="76" t="s">
        <v>200</v>
      </c>
      <c r="P28" s="76"/>
      <c r="Q28" s="77"/>
      <c r="R28" s="77">
        <f>+R21+R26</f>
        <v>25800</v>
      </c>
      <c r="S28" s="40"/>
    </row>
    <row r="29" spans="2:20" ht="12.75">
      <c r="B29" s="39">
        <v>29</v>
      </c>
      <c r="C29" s="13"/>
      <c r="D29" s="13" t="s">
        <v>173</v>
      </c>
      <c r="E29" s="15"/>
      <c r="F29" s="15">
        <v>35000</v>
      </c>
      <c r="G29" s="6"/>
      <c r="H29" s="15">
        <v>40000</v>
      </c>
      <c r="I29" s="13"/>
      <c r="J29" s="84">
        <f>+H29-F29</f>
        <v>5000</v>
      </c>
      <c r="K29" s="69"/>
      <c r="L29" s="45">
        <f>+H29/F29-1</f>
        <v>0.1428571428571428</v>
      </c>
      <c r="N29" s="39"/>
      <c r="O29" s="13"/>
      <c r="P29" s="13"/>
      <c r="Q29" s="13"/>
      <c r="R29" s="13"/>
      <c r="S29" s="40"/>
      <c r="T29" s="13"/>
    </row>
    <row r="30" spans="2:20" ht="12.75">
      <c r="B30" s="39">
        <v>30</v>
      </c>
      <c r="C30" s="13"/>
      <c r="D30" s="13" t="s">
        <v>174</v>
      </c>
      <c r="E30" s="15"/>
      <c r="F30" s="15">
        <v>12000</v>
      </c>
      <c r="G30" s="6"/>
      <c r="H30" s="15">
        <v>10000</v>
      </c>
      <c r="I30" s="13"/>
      <c r="J30" s="75">
        <f>+H30-F30</f>
        <v>-2000</v>
      </c>
      <c r="K30" s="13"/>
      <c r="L30" s="45">
        <f>+H30/F30-1</f>
        <v>-0.16666666666666663</v>
      </c>
      <c r="N30" s="39"/>
      <c r="O30" s="80" t="s">
        <v>201</v>
      </c>
      <c r="P30" s="13"/>
      <c r="Q30" s="6"/>
      <c r="R30" s="6"/>
      <c r="S30" s="40"/>
      <c r="T30" s="13"/>
    </row>
    <row r="31" spans="2:19" ht="12.75">
      <c r="B31" s="39">
        <v>31</v>
      </c>
      <c r="C31" s="13"/>
      <c r="D31" s="13" t="s">
        <v>175</v>
      </c>
      <c r="E31" s="15"/>
      <c r="F31" s="15">
        <v>10000</v>
      </c>
      <c r="G31" s="6"/>
      <c r="H31" s="15">
        <v>8000</v>
      </c>
      <c r="I31" s="13"/>
      <c r="J31" s="75">
        <f>+H31-F31</f>
        <v>-2000</v>
      </c>
      <c r="K31" s="13"/>
      <c r="L31" s="45">
        <f>+H31/F31-1</f>
        <v>-0.19999999999999996</v>
      </c>
      <c r="N31" s="39"/>
      <c r="O31" s="13" t="s">
        <v>202</v>
      </c>
      <c r="P31" s="13"/>
      <c r="Q31" s="6"/>
      <c r="R31" s="6">
        <f>+J32</f>
        <v>-10000</v>
      </c>
      <c r="S31" s="40"/>
    </row>
    <row r="32" spans="2:19" ht="12.75">
      <c r="B32" s="39">
        <v>32</v>
      </c>
      <c r="C32" s="13"/>
      <c r="D32" s="13" t="s">
        <v>176</v>
      </c>
      <c r="E32" s="15"/>
      <c r="F32" s="10">
        <v>20000</v>
      </c>
      <c r="G32" s="6"/>
      <c r="H32" s="10">
        <v>10000</v>
      </c>
      <c r="I32" s="13"/>
      <c r="J32" s="74">
        <f>+H32-F32</f>
        <v>-10000</v>
      </c>
      <c r="K32" s="13"/>
      <c r="L32" s="46">
        <f>+H32/F32-1</f>
        <v>-0.5</v>
      </c>
      <c r="N32" s="39"/>
      <c r="O32" s="61" t="s">
        <v>239</v>
      </c>
      <c r="P32" s="13"/>
      <c r="Q32" s="6"/>
      <c r="R32" s="6">
        <f>+J35</f>
        <v>-20000</v>
      </c>
      <c r="S32" s="40"/>
    </row>
    <row r="33" spans="2:19" ht="12.75">
      <c r="B33" s="39">
        <v>33</v>
      </c>
      <c r="C33" s="13"/>
      <c r="D33" s="13" t="s">
        <v>38</v>
      </c>
      <c r="E33" s="6"/>
      <c r="F33" s="6">
        <f>SUM(F29:F32)</f>
        <v>77000</v>
      </c>
      <c r="G33" s="6"/>
      <c r="H33" s="6">
        <f>SUM(H29:H32)</f>
        <v>68000</v>
      </c>
      <c r="I33" s="13"/>
      <c r="J33" s="75">
        <f>SUM(J29:J32)</f>
        <v>-9000</v>
      </c>
      <c r="K33" s="13"/>
      <c r="L33" s="45">
        <f>+H33/F33-1</f>
        <v>-0.11688311688311692</v>
      </c>
      <c r="N33" s="39"/>
      <c r="O33" s="13" t="s">
        <v>204</v>
      </c>
      <c r="P33" s="13"/>
      <c r="Q33" s="6"/>
      <c r="R33" s="4">
        <f>+J43</f>
        <v>25000</v>
      </c>
      <c r="S33" s="40"/>
    </row>
    <row r="34" spans="2:19" ht="12.75">
      <c r="B34" s="39"/>
      <c r="C34" s="13"/>
      <c r="D34" s="13"/>
      <c r="E34" s="6"/>
      <c r="F34" s="6"/>
      <c r="G34" s="6"/>
      <c r="H34" s="6"/>
      <c r="I34" s="13"/>
      <c r="J34" s="6"/>
      <c r="K34" s="13"/>
      <c r="L34" s="44"/>
      <c r="N34" s="39"/>
      <c r="O34" s="13" t="s">
        <v>205</v>
      </c>
      <c r="P34" s="13"/>
      <c r="Q34" s="6"/>
      <c r="R34" s="6">
        <f>SUM(R31:R33)</f>
        <v>-5000</v>
      </c>
      <c r="S34" s="40"/>
    </row>
    <row r="35" spans="2:19" ht="12.75">
      <c r="B35" s="39">
        <v>35</v>
      </c>
      <c r="C35" s="13"/>
      <c r="D35" s="13" t="s">
        <v>177</v>
      </c>
      <c r="E35" s="15"/>
      <c r="F35" s="15">
        <v>1200000</v>
      </c>
      <c r="G35" s="6"/>
      <c r="H35" s="15">
        <f>+F35-F32</f>
        <v>1180000</v>
      </c>
      <c r="I35" s="13"/>
      <c r="J35" s="6">
        <f>+H35-F35</f>
        <v>-20000</v>
      </c>
      <c r="K35" s="13"/>
      <c r="L35" s="45">
        <f>+H35/F35-1</f>
        <v>-0.01666666666666672</v>
      </c>
      <c r="N35" s="39"/>
      <c r="O35" s="13"/>
      <c r="P35" s="13"/>
      <c r="Q35" s="6"/>
      <c r="R35" s="6"/>
      <c r="S35" s="40"/>
    </row>
    <row r="36" spans="2:19" ht="12.75">
      <c r="B36" s="39"/>
      <c r="C36" s="13"/>
      <c r="D36" s="13"/>
      <c r="E36" s="6"/>
      <c r="F36" s="6"/>
      <c r="G36" s="6"/>
      <c r="H36" s="6"/>
      <c r="I36" s="13"/>
      <c r="J36" s="6"/>
      <c r="K36" s="13"/>
      <c r="L36" s="45"/>
      <c r="N36" s="39"/>
      <c r="O36" s="11" t="s">
        <v>71</v>
      </c>
      <c r="P36" s="13"/>
      <c r="Q36" s="6"/>
      <c r="R36" s="6">
        <f>+R21+R26+R34</f>
        <v>20800</v>
      </c>
      <c r="S36" s="40"/>
    </row>
    <row r="37" spans="2:19" ht="12.75">
      <c r="B37" s="39">
        <v>37</v>
      </c>
      <c r="C37" s="13"/>
      <c r="D37" s="13" t="s">
        <v>178</v>
      </c>
      <c r="E37" s="15"/>
      <c r="F37" s="15">
        <v>12000</v>
      </c>
      <c r="G37" s="6"/>
      <c r="H37" s="15">
        <v>17000</v>
      </c>
      <c r="I37" s="13"/>
      <c r="J37" s="75">
        <f>+H37-F37</f>
        <v>5000</v>
      </c>
      <c r="K37" s="13"/>
      <c r="L37" s="45">
        <f>+H37/F37-1</f>
        <v>0.41666666666666674</v>
      </c>
      <c r="N37" s="39"/>
      <c r="O37" s="13"/>
      <c r="P37" s="13"/>
      <c r="Q37" s="6"/>
      <c r="R37" s="6"/>
      <c r="S37" s="40"/>
    </row>
    <row r="38" spans="2:19" ht="12.75">
      <c r="B38" s="39"/>
      <c r="C38" s="13"/>
      <c r="D38" s="13"/>
      <c r="E38" s="6"/>
      <c r="F38" s="4"/>
      <c r="G38" s="6"/>
      <c r="H38" s="4"/>
      <c r="I38" s="13"/>
      <c r="J38" s="4"/>
      <c r="K38" s="13"/>
      <c r="L38" s="46"/>
      <c r="N38" s="39"/>
      <c r="O38" s="13" t="s">
        <v>74</v>
      </c>
      <c r="P38" s="13"/>
      <c r="Q38" s="6"/>
      <c r="R38" s="6">
        <f>+F8</f>
        <v>45000</v>
      </c>
      <c r="S38" s="40"/>
    </row>
    <row r="39" spans="2:19" ht="12.75">
      <c r="B39" s="39">
        <v>39</v>
      </c>
      <c r="C39" s="13"/>
      <c r="D39" s="13" t="s">
        <v>179</v>
      </c>
      <c r="E39" s="6"/>
      <c r="F39" s="6">
        <f>+F37+F35+F33</f>
        <v>1289000</v>
      </c>
      <c r="G39" s="6"/>
      <c r="H39" s="6">
        <f>+H37+H35+H33</f>
        <v>1265000</v>
      </c>
      <c r="I39" s="13"/>
      <c r="J39" s="6">
        <f>+J37+J35+J33</f>
        <v>-24000</v>
      </c>
      <c r="K39" s="13"/>
      <c r="L39" s="45">
        <f>+H39/F39-1</f>
        <v>-0.018619084561675714</v>
      </c>
      <c r="N39" s="39"/>
      <c r="O39" s="13"/>
      <c r="P39" s="13"/>
      <c r="Q39" s="6"/>
      <c r="R39" s="6"/>
      <c r="S39" s="40"/>
    </row>
    <row r="40" spans="2:19" ht="12.75" thickBot="1">
      <c r="B40" s="39"/>
      <c r="C40" s="13"/>
      <c r="D40" s="13"/>
      <c r="E40" s="6"/>
      <c r="F40" s="6"/>
      <c r="G40" s="6"/>
      <c r="H40" s="6"/>
      <c r="I40" s="13"/>
      <c r="J40" s="6"/>
      <c r="K40" s="13"/>
      <c r="L40" s="45"/>
      <c r="N40" s="39"/>
      <c r="O40" s="13" t="s">
        <v>75</v>
      </c>
      <c r="P40" s="13"/>
      <c r="Q40" s="6"/>
      <c r="R40" s="5">
        <f>+R36+R38</f>
        <v>65800</v>
      </c>
      <c r="S40" s="40"/>
    </row>
    <row r="41" spans="2:19" ht="12.75" thickBot="1" thickTop="1">
      <c r="B41" s="39">
        <v>41</v>
      </c>
      <c r="C41" s="13"/>
      <c r="D41" s="11" t="s">
        <v>180</v>
      </c>
      <c r="E41" s="6"/>
      <c r="F41" s="6"/>
      <c r="G41" s="6"/>
      <c r="H41" s="6"/>
      <c r="I41" s="13"/>
      <c r="J41" s="6"/>
      <c r="K41" s="13"/>
      <c r="L41" s="45"/>
      <c r="N41" s="48"/>
      <c r="O41" s="49"/>
      <c r="P41" s="49"/>
      <c r="Q41" s="49"/>
      <c r="R41" s="49"/>
      <c r="S41" s="59"/>
    </row>
    <row r="42" spans="2:12" ht="12.75">
      <c r="B42" s="39">
        <v>42</v>
      </c>
      <c r="C42" s="13"/>
      <c r="D42" s="13" t="s">
        <v>181</v>
      </c>
      <c r="E42" s="15"/>
      <c r="F42" s="15">
        <v>1000000</v>
      </c>
      <c r="G42" s="15"/>
      <c r="H42" s="15">
        <f>+F42</f>
        <v>1000000</v>
      </c>
      <c r="I42" s="13"/>
      <c r="J42" s="6">
        <f>+H42-F42</f>
        <v>0</v>
      </c>
      <c r="K42" s="13"/>
      <c r="L42" s="45">
        <f>+H42/F42-1</f>
        <v>0</v>
      </c>
    </row>
    <row r="43" spans="2:12" ht="12.75">
      <c r="B43" s="39">
        <v>43</v>
      </c>
      <c r="C43" s="13"/>
      <c r="D43" s="13" t="s">
        <v>182</v>
      </c>
      <c r="E43" s="15"/>
      <c r="F43" s="15">
        <v>0</v>
      </c>
      <c r="G43" s="15"/>
      <c r="H43" s="15">
        <v>25000</v>
      </c>
      <c r="I43" s="13"/>
      <c r="J43" s="6">
        <f>+H43-F43</f>
        <v>25000</v>
      </c>
      <c r="K43" s="13"/>
      <c r="L43" s="45"/>
    </row>
    <row r="44" spans="2:12" ht="12.75">
      <c r="B44" s="39">
        <v>44</v>
      </c>
      <c r="C44" s="13"/>
      <c r="D44" s="13" t="s">
        <v>183</v>
      </c>
      <c r="E44" s="6"/>
      <c r="F44" s="4">
        <f>+F24-F39-F43-F42</f>
        <v>746000</v>
      </c>
      <c r="G44" s="6"/>
      <c r="H44" s="4">
        <f>+F44+'Fig 15.1'!H40</f>
        <v>894800</v>
      </c>
      <c r="I44" s="13"/>
      <c r="J44" s="74">
        <f>+H44-F44</f>
        <v>148800</v>
      </c>
      <c r="K44" s="13"/>
      <c r="L44" s="46">
        <f>+H44/F44-1</f>
        <v>0.19946380697050947</v>
      </c>
    </row>
    <row r="45" spans="2:12" ht="12.75">
      <c r="B45" s="39">
        <v>45</v>
      </c>
      <c r="C45" s="13"/>
      <c r="D45" s="13" t="s">
        <v>184</v>
      </c>
      <c r="E45" s="6"/>
      <c r="F45" s="6">
        <f>SUM(F42:F44)</f>
        <v>1746000</v>
      </c>
      <c r="G45" s="6"/>
      <c r="H45" s="6">
        <f>SUM(H42:H44)</f>
        <v>1919800</v>
      </c>
      <c r="I45" s="13"/>
      <c r="J45" s="6">
        <f>SUM(J42:J44)</f>
        <v>173800</v>
      </c>
      <c r="K45" s="13"/>
      <c r="L45" s="45">
        <f>+H45/F45-1</f>
        <v>0.09954180985108829</v>
      </c>
    </row>
    <row r="46" spans="2:12" ht="12.75">
      <c r="B46" s="39"/>
      <c r="C46" s="13"/>
      <c r="D46" s="13"/>
      <c r="E46" s="6"/>
      <c r="F46" s="6"/>
      <c r="G46" s="6"/>
      <c r="H46" s="6"/>
      <c r="I46" s="13"/>
      <c r="J46" s="6"/>
      <c r="K46" s="13"/>
      <c r="L46" s="45"/>
    </row>
    <row r="47" spans="2:12" ht="12.75" thickBot="1">
      <c r="B47" s="48">
        <v>47</v>
      </c>
      <c r="C47" s="49"/>
      <c r="D47" s="49" t="s">
        <v>185</v>
      </c>
      <c r="E47" s="50"/>
      <c r="F47" s="51">
        <f>+F45+F39</f>
        <v>3035000</v>
      </c>
      <c r="G47" s="50"/>
      <c r="H47" s="51">
        <f>+H45+H39</f>
        <v>3184800</v>
      </c>
      <c r="I47" s="49"/>
      <c r="J47" s="51">
        <f>+J45+J39</f>
        <v>149800</v>
      </c>
      <c r="K47" s="49"/>
      <c r="L47" s="52">
        <f>+H47/F47-1</f>
        <v>0.04935749588138383</v>
      </c>
    </row>
    <row r="48" spans="5:12" ht="12.75">
      <c r="E48" s="6"/>
      <c r="F48" s="6"/>
      <c r="G48" s="3"/>
      <c r="H48" s="6"/>
      <c r="J48" s="6"/>
      <c r="L48" s="9"/>
    </row>
    <row r="49" ht="12.75">
      <c r="R49" s="1" t="s">
        <v>242</v>
      </c>
    </row>
    <row r="183" spans="6:12" ht="12.75">
      <c r="F183" s="2"/>
      <c r="G183" s="3"/>
      <c r="H183" s="3"/>
      <c r="I183" s="3"/>
      <c r="J183" s="3"/>
      <c r="L183" s="8"/>
    </row>
    <row r="184" spans="6:12" ht="12.75">
      <c r="F184" s="2"/>
      <c r="G184" s="3"/>
      <c r="H184" s="3"/>
      <c r="I184" s="3"/>
      <c r="J184" s="3"/>
      <c r="L184" s="8"/>
    </row>
    <row r="185" spans="7:12" ht="12.75">
      <c r="G185" s="3"/>
      <c r="I185" s="3"/>
      <c r="J185" s="3"/>
      <c r="L185" s="8"/>
    </row>
    <row r="186" spans="6:12" ht="12.75">
      <c r="F186" s="2"/>
      <c r="G186" s="3"/>
      <c r="H186" s="3"/>
      <c r="I186" s="3"/>
      <c r="J186" s="3"/>
      <c r="L186" s="8"/>
    </row>
    <row r="187" spans="6:12" ht="12.75">
      <c r="F187" s="2"/>
      <c r="G187" s="3"/>
      <c r="H187" s="3"/>
      <c r="I187" s="3"/>
      <c r="J187" s="3"/>
      <c r="L187" s="8"/>
    </row>
    <row r="188" spans="6:12" ht="12.75">
      <c r="F188" s="2"/>
      <c r="G188" s="3"/>
      <c r="H188" s="3"/>
      <c r="I188" s="3"/>
      <c r="J188" s="3"/>
      <c r="L188" s="8"/>
    </row>
    <row r="189" spans="6:12" ht="12.75">
      <c r="F189" s="2"/>
      <c r="G189" s="3"/>
      <c r="H189" s="3"/>
      <c r="I189" s="3"/>
      <c r="J189" s="3"/>
      <c r="L189" s="8"/>
    </row>
    <row r="190" spans="6:12" ht="12.75">
      <c r="F190" s="2"/>
      <c r="G190" s="3"/>
      <c r="H190" s="3"/>
      <c r="I190" s="3"/>
      <c r="J190" s="3"/>
      <c r="L190" s="8"/>
    </row>
    <row r="191" spans="6:12" ht="12.75">
      <c r="F191" s="2"/>
      <c r="G191" s="3"/>
      <c r="H191" s="3"/>
      <c r="I191" s="3"/>
      <c r="J191" s="3"/>
      <c r="L191" s="8"/>
    </row>
    <row r="192" spans="6:12" ht="12.75">
      <c r="F192" s="2"/>
      <c r="G192" s="3"/>
      <c r="H192" s="3"/>
      <c r="I192" s="3"/>
      <c r="J192" s="3"/>
      <c r="L192" s="8"/>
    </row>
    <row r="193" spans="6:12" ht="12.75">
      <c r="F193" s="2"/>
      <c r="G193" s="3"/>
      <c r="H193" s="3"/>
      <c r="I193" s="3"/>
      <c r="J193" s="3"/>
      <c r="L193" s="8"/>
    </row>
    <row r="194" spans="6:12" ht="12.75">
      <c r="F194" s="2"/>
      <c r="G194" s="3"/>
      <c r="H194" s="3"/>
      <c r="I194" s="3"/>
      <c r="J194" s="3"/>
      <c r="L194" s="8"/>
    </row>
    <row r="195" spans="6:12" ht="12.75">
      <c r="F195" s="2"/>
      <c r="G195" s="3"/>
      <c r="H195" s="3"/>
      <c r="I195" s="3"/>
      <c r="J195" s="3"/>
      <c r="L195" s="8"/>
    </row>
    <row r="196" spans="6:12" ht="12.75">
      <c r="F196" s="2"/>
      <c r="G196" s="3"/>
      <c r="H196" s="3"/>
      <c r="I196" s="3"/>
      <c r="J196" s="3"/>
      <c r="L196" s="8"/>
    </row>
    <row r="197" spans="6:12" ht="12.75">
      <c r="F197" s="2"/>
      <c r="G197" s="3"/>
      <c r="H197" s="3"/>
      <c r="I197" s="3"/>
      <c r="J197" s="3"/>
      <c r="L197" s="8"/>
    </row>
    <row r="198" spans="6:12" ht="12.75">
      <c r="F198" s="2"/>
      <c r="G198" s="3"/>
      <c r="H198" s="3"/>
      <c r="I198" s="3"/>
      <c r="J198" s="3"/>
      <c r="L198" s="8"/>
    </row>
    <row r="199" spans="6:12" ht="12.75">
      <c r="F199" s="2"/>
      <c r="G199" s="3"/>
      <c r="H199" s="3"/>
      <c r="I199" s="3"/>
      <c r="J199" s="3"/>
      <c r="L199" s="8"/>
    </row>
    <row r="200" spans="6:12" ht="12.75">
      <c r="F200" s="2"/>
      <c r="G200" s="3"/>
      <c r="H200" s="3"/>
      <c r="I200" s="3"/>
      <c r="J200" s="3"/>
      <c r="L200" s="8"/>
    </row>
    <row r="201" spans="6:12" ht="12.75">
      <c r="F201" s="2"/>
      <c r="G201" s="3"/>
      <c r="H201" s="3"/>
      <c r="I201" s="3"/>
      <c r="J201" s="3"/>
      <c r="L201" s="8"/>
    </row>
    <row r="202" spans="6:12" ht="12.75">
      <c r="F202" s="2"/>
      <c r="G202" s="3"/>
      <c r="H202" s="3"/>
      <c r="I202" s="3"/>
      <c r="J202" s="3"/>
      <c r="L202" s="8"/>
    </row>
    <row r="203" spans="6:12" ht="12.75">
      <c r="F203" s="2"/>
      <c r="G203" s="3"/>
      <c r="H203" s="3"/>
      <c r="I203" s="3"/>
      <c r="J203" s="3"/>
      <c r="L203" s="8"/>
    </row>
    <row r="204" spans="6:12" ht="12.75">
      <c r="F204" s="2"/>
      <c r="G204" s="3"/>
      <c r="H204" s="3"/>
      <c r="I204" s="3"/>
      <c r="J204" s="3"/>
      <c r="L204" s="8"/>
    </row>
    <row r="205" spans="6:12" ht="12.75">
      <c r="F205" s="2"/>
      <c r="G205" s="3"/>
      <c r="H205" s="3"/>
      <c r="I205" s="3"/>
      <c r="J205" s="3"/>
      <c r="L205" s="8"/>
    </row>
    <row r="206" spans="6:12" ht="12.75">
      <c r="F206" s="2"/>
      <c r="G206" s="3"/>
      <c r="H206" s="3"/>
      <c r="I206" s="3"/>
      <c r="J206" s="3"/>
      <c r="L206" s="8"/>
    </row>
    <row r="207" spans="6:12" ht="12.75">
      <c r="F207" s="2"/>
      <c r="G207" s="3"/>
      <c r="H207" s="3"/>
      <c r="I207" s="3"/>
      <c r="J207" s="3"/>
      <c r="L207" s="8"/>
    </row>
    <row r="208" spans="6:12" ht="12.75">
      <c r="F208" s="2"/>
      <c r="G208" s="3"/>
      <c r="H208" s="3"/>
      <c r="I208" s="3"/>
      <c r="J208" s="3"/>
      <c r="L208" s="7"/>
    </row>
    <row r="209" spans="6:12" ht="12.75">
      <c r="F209" s="2"/>
      <c r="G209" s="3"/>
      <c r="H209" s="3"/>
      <c r="I209" s="3"/>
      <c r="J209" s="3"/>
      <c r="L209" s="7"/>
    </row>
    <row r="210" spans="6:12" ht="12.75">
      <c r="F210" s="2"/>
      <c r="G210" s="3"/>
      <c r="H210" s="3"/>
      <c r="I210" s="3"/>
      <c r="J210" s="3"/>
      <c r="L210" s="7"/>
    </row>
    <row r="211" spans="6:12" ht="12.75">
      <c r="F211" s="2"/>
      <c r="G211" s="3"/>
      <c r="H211" s="3"/>
      <c r="I211" s="3"/>
      <c r="J211" s="3"/>
      <c r="L211" s="7"/>
    </row>
    <row r="212" spans="6:12" ht="12.75">
      <c r="F212" s="2"/>
      <c r="G212" s="3"/>
      <c r="H212" s="3"/>
      <c r="I212" s="3"/>
      <c r="J212" s="3"/>
      <c r="L212" s="7"/>
    </row>
    <row r="213" spans="6:12" ht="12.75">
      <c r="F213" s="2"/>
      <c r="G213" s="3"/>
      <c r="H213" s="3"/>
      <c r="I213" s="3"/>
      <c r="J213" s="3"/>
      <c r="L213" s="7"/>
    </row>
    <row r="214" spans="6:12" ht="12.75">
      <c r="F214" s="2"/>
      <c r="G214" s="3"/>
      <c r="H214" s="3"/>
      <c r="I214" s="3"/>
      <c r="J214" s="3"/>
      <c r="L214" s="7"/>
    </row>
    <row r="215" spans="6:12" ht="12.75">
      <c r="F215" s="2"/>
      <c r="G215" s="3"/>
      <c r="H215" s="3"/>
      <c r="I215" s="3"/>
      <c r="J215" s="3"/>
      <c r="L215" s="7"/>
    </row>
    <row r="216" spans="6:12" ht="12.75">
      <c r="F216" s="2"/>
      <c r="G216" s="3"/>
      <c r="H216" s="3"/>
      <c r="I216" s="3"/>
      <c r="J216" s="3"/>
      <c r="L216" s="7"/>
    </row>
    <row r="217" spans="6:12" ht="12.75">
      <c r="F217" s="3"/>
      <c r="G217" s="3"/>
      <c r="H217" s="3"/>
      <c r="I217" s="3"/>
      <c r="J217" s="3"/>
      <c r="L217" s="7"/>
    </row>
    <row r="218" spans="6:12" ht="12.75">
      <c r="F218" s="3"/>
      <c r="G218" s="3"/>
      <c r="H218" s="3"/>
      <c r="I218" s="3"/>
      <c r="J218" s="3"/>
      <c r="L218" s="7"/>
    </row>
    <row r="219" spans="6:12" ht="12.75">
      <c r="F219" s="3"/>
      <c r="G219" s="3"/>
      <c r="H219" s="3"/>
      <c r="I219" s="3"/>
      <c r="J219" s="3"/>
      <c r="L219" s="7"/>
    </row>
    <row r="220" spans="6:12" ht="12.75">
      <c r="F220" s="3"/>
      <c r="G220" s="3"/>
      <c r="H220" s="3"/>
      <c r="I220" s="3"/>
      <c r="J220" s="3"/>
      <c r="L220" s="7"/>
    </row>
    <row r="221" spans="6:12" ht="12.75">
      <c r="F221" s="3"/>
      <c r="G221" s="3"/>
      <c r="H221" s="3"/>
      <c r="I221" s="3"/>
      <c r="J221" s="3"/>
      <c r="L221" s="7"/>
    </row>
    <row r="222" spans="6:12" ht="12.75">
      <c r="F222" s="3"/>
      <c r="G222" s="3"/>
      <c r="H222" s="3"/>
      <c r="I222" s="3"/>
      <c r="J222" s="3"/>
      <c r="L222" s="7"/>
    </row>
    <row r="223" spans="6:12" ht="12.75">
      <c r="F223" s="3"/>
      <c r="G223" s="3"/>
      <c r="H223" s="3"/>
      <c r="I223" s="3"/>
      <c r="J223" s="3"/>
      <c r="L223" s="7"/>
    </row>
    <row r="224" spans="6:12" ht="12.75">
      <c r="F224" s="3"/>
      <c r="G224" s="3"/>
      <c r="H224" s="3"/>
      <c r="I224" s="3"/>
      <c r="J224" s="3"/>
      <c r="L224" s="7"/>
    </row>
    <row r="225" spans="6:12" ht="12.75">
      <c r="F225" s="3"/>
      <c r="G225" s="3"/>
      <c r="H225" s="3"/>
      <c r="I225" s="3"/>
      <c r="J225" s="3"/>
      <c r="L225" s="7"/>
    </row>
    <row r="226" spans="6:12" ht="12.75">
      <c r="F226" s="3"/>
      <c r="G226" s="3"/>
      <c r="H226" s="3"/>
      <c r="I226" s="3"/>
      <c r="J226" s="3"/>
      <c r="L226" s="7"/>
    </row>
    <row r="227" spans="6:12" ht="12.75">
      <c r="F227" s="3"/>
      <c r="G227" s="3"/>
      <c r="H227" s="3"/>
      <c r="I227" s="3"/>
      <c r="J227" s="3"/>
      <c r="L227" s="7"/>
    </row>
    <row r="228" spans="6:12" ht="12.75">
      <c r="F228" s="3"/>
      <c r="G228" s="3"/>
      <c r="H228" s="3"/>
      <c r="I228" s="3"/>
      <c r="J228" s="3"/>
      <c r="L228" s="7"/>
    </row>
    <row r="229" spans="6:12" ht="12.75">
      <c r="F229" s="3"/>
      <c r="G229" s="3"/>
      <c r="H229" s="3"/>
      <c r="I229" s="3"/>
      <c r="J229" s="3"/>
      <c r="L229" s="7"/>
    </row>
    <row r="230" spans="6:12" ht="12.75">
      <c r="F230" s="3"/>
      <c r="G230" s="3"/>
      <c r="H230" s="3"/>
      <c r="I230" s="3"/>
      <c r="J230" s="3"/>
      <c r="L230" s="7"/>
    </row>
    <row r="231" spans="6:12" ht="12.75">
      <c r="F231" s="3"/>
      <c r="G231" s="3"/>
      <c r="H231" s="3"/>
      <c r="I231" s="3"/>
      <c r="J231" s="3"/>
      <c r="L231" s="7"/>
    </row>
    <row r="232" spans="6:12" ht="12.75">
      <c r="F232" s="3"/>
      <c r="G232" s="3"/>
      <c r="H232" s="3"/>
      <c r="I232" s="3"/>
      <c r="J232" s="3"/>
      <c r="L232" s="7"/>
    </row>
    <row r="233" spans="6:12" ht="12.75">
      <c r="F233" s="3"/>
      <c r="G233" s="3"/>
      <c r="H233" s="3"/>
      <c r="I233" s="3"/>
      <c r="J233" s="3"/>
      <c r="L233" s="7"/>
    </row>
    <row r="234" spans="6:12" ht="12.75">
      <c r="F234" s="3"/>
      <c r="G234" s="3"/>
      <c r="H234" s="3"/>
      <c r="I234" s="3"/>
      <c r="J234" s="3"/>
      <c r="L234" s="7"/>
    </row>
    <row r="235" spans="6:12" ht="12.75">
      <c r="F235" s="3"/>
      <c r="G235" s="3"/>
      <c r="H235" s="3"/>
      <c r="I235" s="3"/>
      <c r="J235" s="3"/>
      <c r="L235" s="7"/>
    </row>
    <row r="236" spans="6:12" ht="12.75">
      <c r="F236" s="3"/>
      <c r="G236" s="3"/>
      <c r="H236" s="3"/>
      <c r="I236" s="3"/>
      <c r="J236" s="3"/>
      <c r="L236" s="7"/>
    </row>
    <row r="237" spans="6:12" ht="12.75">
      <c r="F237" s="3"/>
      <c r="G237" s="3"/>
      <c r="H237" s="3"/>
      <c r="I237" s="3"/>
      <c r="J237" s="3"/>
      <c r="L237" s="7"/>
    </row>
    <row r="238" spans="6:10" ht="12.75">
      <c r="F238" s="3"/>
      <c r="G238" s="3"/>
      <c r="H238" s="3"/>
      <c r="I238" s="3"/>
      <c r="J238" s="3"/>
    </row>
    <row r="239" spans="6:10" ht="12.75">
      <c r="F239" s="3"/>
      <c r="G239" s="3"/>
      <c r="H239" s="3"/>
      <c r="I239" s="3"/>
      <c r="J239" s="3"/>
    </row>
    <row r="240" spans="6:10" ht="12.75">
      <c r="F240" s="3"/>
      <c r="G240" s="3"/>
      <c r="H240" s="3"/>
      <c r="I240" s="3"/>
      <c r="J240" s="3"/>
    </row>
    <row r="241" spans="6:10" ht="12.75">
      <c r="F241" s="3"/>
      <c r="G241" s="3"/>
      <c r="H241" s="3"/>
      <c r="I241" s="3"/>
      <c r="J241" s="3"/>
    </row>
    <row r="242" spans="6:10" ht="12.75">
      <c r="F242" s="3"/>
      <c r="G242" s="3"/>
      <c r="H242" s="3"/>
      <c r="I242" s="3"/>
      <c r="J242" s="3"/>
    </row>
    <row r="243" spans="6:10" ht="12.75">
      <c r="F243" s="3"/>
      <c r="G243" s="3"/>
      <c r="H243" s="3"/>
      <c r="I243" s="3"/>
      <c r="J243" s="3"/>
    </row>
    <row r="244" spans="6:10" ht="12.75">
      <c r="F244" s="3"/>
      <c r="G244" s="3"/>
      <c r="H244" s="3"/>
      <c r="I244" s="3"/>
      <c r="J244" s="3"/>
    </row>
    <row r="245" spans="6:10" ht="12.75">
      <c r="F245" s="3"/>
      <c r="G245" s="3"/>
      <c r="H245" s="3"/>
      <c r="I245" s="3"/>
      <c r="J245" s="3"/>
    </row>
    <row r="246" spans="6:10" ht="12.75">
      <c r="F246" s="3"/>
      <c r="G246" s="3"/>
      <c r="H246" s="3"/>
      <c r="I246" s="3"/>
      <c r="J246" s="3"/>
    </row>
    <row r="247" spans="6:10" ht="12.75">
      <c r="F247" s="3"/>
      <c r="G247" s="3"/>
      <c r="H247" s="3"/>
      <c r="I247" s="3"/>
      <c r="J247" s="3"/>
    </row>
    <row r="248" spans="6:10" ht="12.75">
      <c r="F248" s="3"/>
      <c r="G248" s="3"/>
      <c r="H248" s="3"/>
      <c r="I248" s="3"/>
      <c r="J248" s="3"/>
    </row>
    <row r="249" spans="6:10" ht="12.75">
      <c r="F249" s="3"/>
      <c r="G249" s="3"/>
      <c r="H249" s="3"/>
      <c r="I249" s="3"/>
      <c r="J249" s="3"/>
    </row>
    <row r="250" spans="6:10" ht="12.75">
      <c r="F250" s="3"/>
      <c r="G250" s="3"/>
      <c r="H250" s="3"/>
      <c r="I250" s="3"/>
      <c r="J250" s="3"/>
    </row>
    <row r="251" spans="6:10" ht="12.75">
      <c r="F251" s="3"/>
      <c r="G251" s="3"/>
      <c r="H251" s="3"/>
      <c r="I251" s="3"/>
      <c r="J251" s="3"/>
    </row>
    <row r="252" spans="6:10" ht="12.75">
      <c r="F252" s="3"/>
      <c r="G252" s="3"/>
      <c r="H252" s="3"/>
      <c r="I252" s="3"/>
      <c r="J252" s="3"/>
    </row>
    <row r="253" spans="6:10" ht="12.75">
      <c r="F253" s="3"/>
      <c r="G253" s="3"/>
      <c r="H253" s="3"/>
      <c r="I253" s="3"/>
      <c r="J253" s="3"/>
    </row>
    <row r="254" spans="6:10" ht="12.75">
      <c r="F254" s="3"/>
      <c r="G254" s="3"/>
      <c r="H254" s="3"/>
      <c r="I254" s="3"/>
      <c r="J254" s="3"/>
    </row>
    <row r="255" spans="6:10" ht="12.75">
      <c r="F255" s="3"/>
      <c r="G255" s="3"/>
      <c r="H255" s="3"/>
      <c r="I255" s="3"/>
      <c r="J255" s="3"/>
    </row>
    <row r="256" spans="6:10" ht="12.75">
      <c r="F256" s="3"/>
      <c r="G256" s="3"/>
      <c r="H256" s="3"/>
      <c r="I256" s="3"/>
      <c r="J256" s="3"/>
    </row>
    <row r="257" spans="6:10" ht="12.75">
      <c r="F257" s="3"/>
      <c r="G257" s="3"/>
      <c r="H257" s="3"/>
      <c r="I257" s="3"/>
      <c r="J257" s="3"/>
    </row>
    <row r="258" spans="6:10" ht="12.75">
      <c r="F258" s="3"/>
      <c r="G258" s="3"/>
      <c r="H258" s="3"/>
      <c r="I258" s="3"/>
      <c r="J258" s="3"/>
    </row>
    <row r="259" spans="6:10" ht="12.75">
      <c r="F259" s="3"/>
      <c r="G259" s="3"/>
      <c r="H259" s="3"/>
      <c r="I259" s="3"/>
      <c r="J259" s="3"/>
    </row>
    <row r="260" spans="6:10" ht="12.75">
      <c r="F260" s="3"/>
      <c r="G260" s="3"/>
      <c r="H260" s="3"/>
      <c r="I260" s="3"/>
      <c r="J260" s="3"/>
    </row>
    <row r="261" spans="6:10" ht="12.75">
      <c r="F261" s="3"/>
      <c r="G261" s="3"/>
      <c r="H261" s="3"/>
      <c r="I261" s="3"/>
      <c r="J261" s="3"/>
    </row>
    <row r="262" spans="6:10" ht="12.75">
      <c r="F262" s="3"/>
      <c r="G262" s="3"/>
      <c r="H262" s="3"/>
      <c r="I262" s="3"/>
      <c r="J262" s="3"/>
    </row>
    <row r="263" spans="6:10" ht="12.75">
      <c r="F263" s="3"/>
      <c r="G263" s="3"/>
      <c r="H263" s="3"/>
      <c r="I263" s="3"/>
      <c r="J263" s="3"/>
    </row>
    <row r="264" spans="6:10" ht="12.75">
      <c r="F264" s="3"/>
      <c r="G264" s="3"/>
      <c r="H264" s="3"/>
      <c r="I264" s="3"/>
      <c r="J264" s="3"/>
    </row>
    <row r="265" spans="6:10" ht="12.75">
      <c r="F265" s="3"/>
      <c r="G265" s="3"/>
      <c r="H265" s="3"/>
      <c r="I265" s="3"/>
      <c r="J265" s="3"/>
    </row>
    <row r="266" spans="6:10" ht="12.75">
      <c r="F266" s="3"/>
      <c r="G266" s="3"/>
      <c r="H266" s="3"/>
      <c r="I266" s="3"/>
      <c r="J266" s="3"/>
    </row>
    <row r="267" spans="6:10" ht="12.75">
      <c r="F267" s="3"/>
      <c r="G267" s="3"/>
      <c r="H267" s="3"/>
      <c r="I267" s="3"/>
      <c r="J267" s="3"/>
    </row>
    <row r="268" spans="6:10" ht="12.75">
      <c r="F268" s="3"/>
      <c r="G268" s="3"/>
      <c r="H268" s="3"/>
      <c r="I268" s="3"/>
      <c r="J268" s="3"/>
    </row>
    <row r="269" spans="6:10" ht="12.75">
      <c r="F269" s="3"/>
      <c r="G269" s="3"/>
      <c r="H269" s="3"/>
      <c r="I269" s="3"/>
      <c r="J269" s="3"/>
    </row>
    <row r="270" spans="6:10" ht="12.75">
      <c r="F270" s="3"/>
      <c r="G270" s="3"/>
      <c r="H270" s="3"/>
      <c r="I270" s="3"/>
      <c r="J270" s="3"/>
    </row>
    <row r="271" spans="6:10" ht="12.75">
      <c r="F271" s="3"/>
      <c r="G271" s="3"/>
      <c r="H271" s="3"/>
      <c r="I271" s="3"/>
      <c r="J271" s="3"/>
    </row>
    <row r="272" spans="6:10" ht="12.75">
      <c r="F272" s="3"/>
      <c r="G272" s="3"/>
      <c r="H272" s="3"/>
      <c r="I272" s="3"/>
      <c r="J272" s="3"/>
    </row>
    <row r="273" spans="6:10" ht="12.75">
      <c r="F273" s="3"/>
      <c r="G273" s="3"/>
      <c r="H273" s="3"/>
      <c r="I273" s="3"/>
      <c r="J273" s="3"/>
    </row>
    <row r="274" spans="6:10" ht="12.75">
      <c r="F274" s="3"/>
      <c r="G274" s="3"/>
      <c r="H274" s="3"/>
      <c r="I274" s="3"/>
      <c r="J274" s="3"/>
    </row>
    <row r="275" spans="6:10" ht="12.75">
      <c r="F275" s="3"/>
      <c r="G275" s="3"/>
      <c r="H275" s="3"/>
      <c r="I275" s="3"/>
      <c r="J275" s="3"/>
    </row>
    <row r="276" spans="6:10" ht="12.75">
      <c r="F276" s="3"/>
      <c r="G276" s="3"/>
      <c r="H276" s="3"/>
      <c r="I276" s="3"/>
      <c r="J276" s="3"/>
    </row>
    <row r="277" spans="6:10" ht="12.75">
      <c r="F277" s="3"/>
      <c r="G277" s="3"/>
      <c r="H277" s="3"/>
      <c r="I277" s="3"/>
      <c r="J277" s="3"/>
    </row>
    <row r="278" spans="6:10" ht="12.75">
      <c r="F278" s="3"/>
      <c r="G278" s="3"/>
      <c r="H278" s="3"/>
      <c r="I278" s="3"/>
      <c r="J278" s="3"/>
    </row>
    <row r="279" spans="6:10" ht="12.75">
      <c r="F279" s="3"/>
      <c r="G279" s="3"/>
      <c r="H279" s="3"/>
      <c r="I279" s="3"/>
      <c r="J279" s="3"/>
    </row>
    <row r="280" spans="6:10" ht="12.75">
      <c r="F280" s="3"/>
      <c r="G280" s="3"/>
      <c r="H280" s="3"/>
      <c r="I280" s="3"/>
      <c r="J280" s="3"/>
    </row>
    <row r="281" spans="6:10" ht="12.75">
      <c r="F281" s="3"/>
      <c r="G281" s="3"/>
      <c r="H281" s="3"/>
      <c r="I281" s="3"/>
      <c r="J281" s="3"/>
    </row>
    <row r="282" spans="6:10" ht="12.75">
      <c r="F282" s="3"/>
      <c r="G282" s="3"/>
      <c r="H282" s="3"/>
      <c r="I282" s="3"/>
      <c r="J282" s="3"/>
    </row>
    <row r="283" spans="6:10" ht="12.75">
      <c r="F283" s="3"/>
      <c r="G283" s="3"/>
      <c r="H283" s="3"/>
      <c r="I283" s="3"/>
      <c r="J283" s="3"/>
    </row>
    <row r="284" spans="6:10" ht="12.75">
      <c r="F284" s="3"/>
      <c r="G284" s="3"/>
      <c r="H284" s="3"/>
      <c r="I284" s="3"/>
      <c r="J284" s="3"/>
    </row>
    <row r="285" spans="6:10" ht="12.75">
      <c r="F285" s="3"/>
      <c r="G285" s="3"/>
      <c r="H285" s="3"/>
      <c r="I285" s="3"/>
      <c r="J285" s="3"/>
    </row>
    <row r="286" spans="6:10" ht="12.75">
      <c r="F286" s="3"/>
      <c r="G286" s="3"/>
      <c r="H286" s="3"/>
      <c r="I286" s="3"/>
      <c r="J286" s="3"/>
    </row>
    <row r="287" spans="6:10" ht="12.75">
      <c r="F287" s="3"/>
      <c r="G287" s="3"/>
      <c r="H287" s="3"/>
      <c r="I287" s="3"/>
      <c r="J287" s="3"/>
    </row>
    <row r="288" spans="6:10" ht="12.75">
      <c r="F288" s="3"/>
      <c r="G288" s="3"/>
      <c r="H288" s="3"/>
      <c r="I288" s="3"/>
      <c r="J288" s="3"/>
    </row>
    <row r="289" spans="6:10" ht="12.75">
      <c r="F289" s="3"/>
      <c r="G289" s="3"/>
      <c r="H289" s="3"/>
      <c r="I289" s="3"/>
      <c r="J289" s="3"/>
    </row>
    <row r="290" spans="6:10" ht="12.75">
      <c r="F290" s="3"/>
      <c r="G290" s="3"/>
      <c r="H290" s="3"/>
      <c r="I290" s="3"/>
      <c r="J290" s="3"/>
    </row>
    <row r="291" spans="6:10" ht="12.75">
      <c r="F291" s="3"/>
      <c r="G291" s="3"/>
      <c r="H291" s="3"/>
      <c r="I291" s="3"/>
      <c r="J291" s="3"/>
    </row>
    <row r="292" spans="6:10" ht="12.75">
      <c r="F292" s="3"/>
      <c r="G292" s="3"/>
      <c r="H292" s="3"/>
      <c r="I292" s="3"/>
      <c r="J292" s="3"/>
    </row>
    <row r="293" spans="6:10" ht="12.75">
      <c r="F293" s="3"/>
      <c r="G293" s="3"/>
      <c r="H293" s="3"/>
      <c r="I293" s="3"/>
      <c r="J293" s="3"/>
    </row>
    <row r="294" spans="6:10" ht="12.75">
      <c r="F294" s="3"/>
      <c r="G294" s="3"/>
      <c r="H294" s="3"/>
      <c r="I294" s="3"/>
      <c r="J294" s="3"/>
    </row>
    <row r="295" spans="6:10" ht="12.75">
      <c r="F295" s="3"/>
      <c r="G295" s="3"/>
      <c r="H295" s="3"/>
      <c r="I295" s="3"/>
      <c r="J295" s="3"/>
    </row>
    <row r="296" spans="6:10" ht="12.75">
      <c r="F296" s="3"/>
      <c r="G296" s="3"/>
      <c r="H296" s="3"/>
      <c r="I296" s="3"/>
      <c r="J296" s="3"/>
    </row>
    <row r="297" spans="6:10" ht="12.75">
      <c r="F297" s="3"/>
      <c r="G297" s="3"/>
      <c r="H297" s="3"/>
      <c r="I297" s="3"/>
      <c r="J297" s="3"/>
    </row>
    <row r="298" spans="6:10" ht="12.75">
      <c r="F298" s="3"/>
      <c r="G298" s="3"/>
      <c r="H298" s="3"/>
      <c r="I298" s="3"/>
      <c r="J298" s="3"/>
    </row>
    <row r="299" spans="6:10" ht="12.75">
      <c r="F299" s="3"/>
      <c r="G299" s="3"/>
      <c r="H299" s="3"/>
      <c r="I299" s="3"/>
      <c r="J299" s="3"/>
    </row>
    <row r="300" spans="6:10" ht="12.75">
      <c r="F300" s="3"/>
      <c r="G300" s="3"/>
      <c r="H300" s="3"/>
      <c r="I300" s="3"/>
      <c r="J300" s="3"/>
    </row>
    <row r="301" spans="6:10" ht="12.75">
      <c r="F301" s="3"/>
      <c r="G301" s="3"/>
      <c r="H301" s="3"/>
      <c r="I301" s="3"/>
      <c r="J301" s="3"/>
    </row>
    <row r="302" spans="6:10" ht="12.75">
      <c r="F302" s="3"/>
      <c r="G302" s="3"/>
      <c r="H302" s="3"/>
      <c r="I302" s="3"/>
      <c r="J302" s="3"/>
    </row>
    <row r="303" spans="6:10" ht="12.75">
      <c r="F303" s="3"/>
      <c r="G303" s="3"/>
      <c r="H303" s="3"/>
      <c r="I303" s="3"/>
      <c r="J303" s="3"/>
    </row>
    <row r="304" spans="6:10" ht="12.75">
      <c r="F304" s="3"/>
      <c r="G304" s="3"/>
      <c r="H304" s="3"/>
      <c r="I304" s="3"/>
      <c r="J304" s="3"/>
    </row>
    <row r="305" spans="6:10" ht="12.75">
      <c r="F305" s="3"/>
      <c r="G305" s="3"/>
      <c r="H305" s="3"/>
      <c r="I305" s="3"/>
      <c r="J305" s="3"/>
    </row>
    <row r="306" spans="6:10" ht="12.75">
      <c r="F306" s="3"/>
      <c r="G306" s="3"/>
      <c r="H306" s="3"/>
      <c r="I306" s="3"/>
      <c r="J306" s="3"/>
    </row>
    <row r="307" spans="6:10" ht="12.75">
      <c r="F307" s="3"/>
      <c r="G307" s="3"/>
      <c r="H307" s="3"/>
      <c r="I307" s="3"/>
      <c r="J307" s="3"/>
    </row>
    <row r="308" spans="6:10" ht="12.75">
      <c r="F308" s="3"/>
      <c r="G308" s="3"/>
      <c r="H308" s="3"/>
      <c r="I308" s="3"/>
      <c r="J308" s="3"/>
    </row>
    <row r="309" spans="6:10" ht="12.75">
      <c r="F309" s="3"/>
      <c r="G309" s="3"/>
      <c r="H309" s="3"/>
      <c r="I309" s="3"/>
      <c r="J309" s="3"/>
    </row>
    <row r="310" spans="6:10" ht="12.75">
      <c r="F310" s="3"/>
      <c r="G310" s="3"/>
      <c r="H310" s="3"/>
      <c r="I310" s="3"/>
      <c r="J310" s="3"/>
    </row>
    <row r="311" spans="6:10" ht="12.75">
      <c r="F311" s="3"/>
      <c r="G311" s="3"/>
      <c r="H311" s="3"/>
      <c r="I311" s="3"/>
      <c r="J311" s="3"/>
    </row>
    <row r="312" spans="6:10" ht="12.75">
      <c r="F312" s="3"/>
      <c r="G312" s="3"/>
      <c r="H312" s="3"/>
      <c r="I312" s="3"/>
      <c r="J312" s="3"/>
    </row>
    <row r="313" spans="6:10" ht="12.75">
      <c r="F313" s="3"/>
      <c r="G313" s="3"/>
      <c r="H313" s="3"/>
      <c r="I313" s="3"/>
      <c r="J313" s="3"/>
    </row>
    <row r="314" spans="6:10" ht="12.75">
      <c r="F314" s="3"/>
      <c r="G314" s="3"/>
      <c r="H314" s="3"/>
      <c r="I314" s="3"/>
      <c r="J314" s="3"/>
    </row>
    <row r="315" spans="6:10" ht="12.75">
      <c r="F315" s="3"/>
      <c r="G315" s="3"/>
      <c r="H315" s="3"/>
      <c r="I315" s="3"/>
      <c r="J315" s="3"/>
    </row>
    <row r="316" spans="6:10" ht="12.75">
      <c r="F316" s="3"/>
      <c r="G316" s="3"/>
      <c r="H316" s="3"/>
      <c r="I316" s="3"/>
      <c r="J316" s="3"/>
    </row>
    <row r="317" spans="6:10" ht="12.75">
      <c r="F317" s="3"/>
      <c r="G317" s="3"/>
      <c r="H317" s="3"/>
      <c r="I317" s="3"/>
      <c r="J317" s="3"/>
    </row>
    <row r="318" spans="6:10" ht="12.75">
      <c r="F318" s="3"/>
      <c r="G318" s="3"/>
      <c r="H318" s="3"/>
      <c r="I318" s="3"/>
      <c r="J318" s="3"/>
    </row>
    <row r="319" spans="6:10" ht="12.75">
      <c r="F319" s="3"/>
      <c r="G319" s="3"/>
      <c r="H319" s="3"/>
      <c r="I319" s="3"/>
      <c r="J319" s="3"/>
    </row>
    <row r="320" spans="6:10" ht="12.75">
      <c r="F320" s="3"/>
      <c r="G320" s="3"/>
      <c r="H320" s="3"/>
      <c r="I320" s="3"/>
      <c r="J320" s="3"/>
    </row>
    <row r="321" spans="6:10" ht="12.75">
      <c r="F321" s="3"/>
      <c r="G321" s="3"/>
      <c r="H321" s="3"/>
      <c r="I321" s="3"/>
      <c r="J321" s="3"/>
    </row>
    <row r="322" spans="6:10" ht="12.75">
      <c r="F322" s="3"/>
      <c r="G322" s="3"/>
      <c r="H322" s="3"/>
      <c r="I322" s="3"/>
      <c r="J322" s="3"/>
    </row>
    <row r="323" spans="6:10" ht="12.75">
      <c r="F323" s="3"/>
      <c r="G323" s="3"/>
      <c r="H323" s="3"/>
      <c r="I323" s="3"/>
      <c r="J323" s="3"/>
    </row>
    <row r="324" spans="6:10" ht="12.75">
      <c r="F324" s="3"/>
      <c r="G324" s="3"/>
      <c r="H324" s="3"/>
      <c r="I324" s="3"/>
      <c r="J324" s="3"/>
    </row>
    <row r="325" spans="6:10" ht="12.75">
      <c r="F325" s="3"/>
      <c r="G325" s="3"/>
      <c r="H325" s="3"/>
      <c r="I325" s="3"/>
      <c r="J325" s="3"/>
    </row>
    <row r="326" spans="6:10" ht="12.75">
      <c r="F326" s="3"/>
      <c r="G326" s="3"/>
      <c r="H326" s="3"/>
      <c r="I326" s="3"/>
      <c r="J326" s="3"/>
    </row>
    <row r="327" spans="6:10" ht="12.75">
      <c r="F327" s="3"/>
      <c r="G327" s="3"/>
      <c r="H327" s="3"/>
      <c r="I327" s="3"/>
      <c r="J327" s="3"/>
    </row>
    <row r="328" spans="6:10" ht="12.75">
      <c r="F328" s="3"/>
      <c r="G328" s="3"/>
      <c r="H328" s="3"/>
      <c r="I328" s="3"/>
      <c r="J328" s="3"/>
    </row>
    <row r="329" spans="6:10" ht="12.75">
      <c r="F329" s="3"/>
      <c r="G329" s="3"/>
      <c r="H329" s="3"/>
      <c r="I329" s="3"/>
      <c r="J329" s="3"/>
    </row>
    <row r="330" spans="6:10" ht="12.75">
      <c r="F330" s="3"/>
      <c r="G330" s="3"/>
      <c r="H330" s="3"/>
      <c r="I330" s="3"/>
      <c r="J330" s="3"/>
    </row>
    <row r="331" spans="6:10" ht="12.75">
      <c r="F331" s="3"/>
      <c r="G331" s="3"/>
      <c r="H331" s="3"/>
      <c r="I331" s="3"/>
      <c r="J331" s="3"/>
    </row>
    <row r="332" spans="6:10" ht="12.75">
      <c r="F332" s="3"/>
      <c r="G332" s="3"/>
      <c r="H332" s="3"/>
      <c r="I332" s="3"/>
      <c r="J332" s="3"/>
    </row>
    <row r="333" spans="6:10" ht="12.75">
      <c r="F333" s="3"/>
      <c r="G333" s="3"/>
      <c r="H333" s="3"/>
      <c r="I333" s="3"/>
      <c r="J333" s="3"/>
    </row>
    <row r="334" spans="6:10" ht="12.75">
      <c r="F334" s="3"/>
      <c r="G334" s="3"/>
      <c r="H334" s="3"/>
      <c r="I334" s="3"/>
      <c r="J334" s="3"/>
    </row>
    <row r="335" spans="6:10" ht="12.75">
      <c r="F335" s="3"/>
      <c r="G335" s="3"/>
      <c r="H335" s="3"/>
      <c r="I335" s="3"/>
      <c r="J335" s="3"/>
    </row>
    <row r="336" spans="6:10" ht="12.75">
      <c r="F336" s="3"/>
      <c r="G336" s="3"/>
      <c r="H336" s="3"/>
      <c r="I336" s="3"/>
      <c r="J336" s="3"/>
    </row>
    <row r="337" spans="6:10" ht="12.75">
      <c r="F337" s="3"/>
      <c r="G337" s="3"/>
      <c r="H337" s="3"/>
      <c r="I337" s="3"/>
      <c r="J337" s="3"/>
    </row>
    <row r="338" spans="6:10" ht="12.75">
      <c r="F338" s="3"/>
      <c r="G338" s="3"/>
      <c r="H338" s="3"/>
      <c r="I338" s="3"/>
      <c r="J338" s="3"/>
    </row>
    <row r="339" spans="6:10" ht="12.75">
      <c r="F339" s="3"/>
      <c r="G339" s="3"/>
      <c r="H339" s="3"/>
      <c r="I339" s="3"/>
      <c r="J339" s="3"/>
    </row>
    <row r="340" spans="6:10" ht="12.75">
      <c r="F340" s="3"/>
      <c r="G340" s="3"/>
      <c r="H340" s="3"/>
      <c r="I340" s="3"/>
      <c r="J340" s="3"/>
    </row>
    <row r="341" spans="6:10" ht="12.75">
      <c r="F341" s="3"/>
      <c r="G341" s="3"/>
      <c r="H341" s="3"/>
      <c r="I341" s="3"/>
      <c r="J341" s="3"/>
    </row>
    <row r="342" spans="6:10" ht="12.75">
      <c r="F342" s="3"/>
      <c r="G342" s="3"/>
      <c r="H342" s="3"/>
      <c r="I342" s="3"/>
      <c r="J342" s="3"/>
    </row>
    <row r="343" spans="6:10" ht="12.75">
      <c r="F343" s="3"/>
      <c r="G343" s="3"/>
      <c r="H343" s="3"/>
      <c r="I343" s="3"/>
      <c r="J343" s="3"/>
    </row>
    <row r="344" spans="6:10" ht="12.75">
      <c r="F344" s="3"/>
      <c r="G344" s="3"/>
      <c r="H344" s="3"/>
      <c r="I344" s="3"/>
      <c r="J344" s="3"/>
    </row>
    <row r="345" spans="6:10" ht="12.75">
      <c r="F345" s="3"/>
      <c r="G345" s="3"/>
      <c r="H345" s="3"/>
      <c r="I345" s="3"/>
      <c r="J345" s="3"/>
    </row>
    <row r="346" spans="6:10" ht="12.75">
      <c r="F346" s="3"/>
      <c r="G346" s="3"/>
      <c r="H346" s="3"/>
      <c r="I346" s="3"/>
      <c r="J346" s="3"/>
    </row>
    <row r="347" spans="6:10" ht="12.75">
      <c r="F347" s="3"/>
      <c r="G347" s="3"/>
      <c r="H347" s="3"/>
      <c r="I347" s="3"/>
      <c r="J347" s="3"/>
    </row>
    <row r="348" spans="6:10" ht="12.75">
      <c r="F348" s="3"/>
      <c r="G348" s="3"/>
      <c r="H348" s="3"/>
      <c r="I348" s="3"/>
      <c r="J348" s="3"/>
    </row>
    <row r="349" spans="6:10" ht="12.75">
      <c r="F349" s="3"/>
      <c r="G349" s="3"/>
      <c r="H349" s="3"/>
      <c r="I349" s="3"/>
      <c r="J349" s="3"/>
    </row>
    <row r="350" spans="6:10" ht="12.75">
      <c r="F350" s="3"/>
      <c r="G350" s="3"/>
      <c r="H350" s="3"/>
      <c r="I350" s="3"/>
      <c r="J350" s="3"/>
    </row>
    <row r="351" spans="6:10" ht="12.75">
      <c r="F351" s="3"/>
      <c r="G351" s="3"/>
      <c r="H351" s="3"/>
      <c r="I351" s="3"/>
      <c r="J351" s="3"/>
    </row>
    <row r="352" spans="6:10" ht="12.75">
      <c r="F352" s="3"/>
      <c r="G352" s="3"/>
      <c r="H352" s="3"/>
      <c r="I352" s="3"/>
      <c r="J352" s="3"/>
    </row>
    <row r="353" spans="6:10" ht="12.75">
      <c r="F353" s="3"/>
      <c r="G353" s="3"/>
      <c r="H353" s="3"/>
      <c r="I353" s="3"/>
      <c r="J353" s="3"/>
    </row>
    <row r="354" spans="6:10" ht="12.75">
      <c r="F354" s="3"/>
      <c r="G354" s="3"/>
      <c r="H354" s="3"/>
      <c r="I354" s="3"/>
      <c r="J354" s="3"/>
    </row>
    <row r="355" spans="6:10" ht="12.75">
      <c r="F355" s="3"/>
      <c r="G355" s="3"/>
      <c r="H355" s="3"/>
      <c r="I355" s="3"/>
      <c r="J355" s="3"/>
    </row>
    <row r="356" spans="6:10" ht="12.75">
      <c r="F356" s="3"/>
      <c r="G356" s="3"/>
      <c r="H356" s="3"/>
      <c r="I356" s="3"/>
      <c r="J356" s="3"/>
    </row>
    <row r="357" spans="6:10" ht="12.75">
      <c r="F357" s="3"/>
      <c r="G357" s="3"/>
      <c r="H357" s="3"/>
      <c r="I357" s="3"/>
      <c r="J357" s="3"/>
    </row>
    <row r="358" spans="6:10" ht="12.75">
      <c r="F358" s="3"/>
      <c r="G358" s="3"/>
      <c r="H358" s="3"/>
      <c r="I358" s="3"/>
      <c r="J358" s="3"/>
    </row>
    <row r="359" spans="6:10" ht="12.75">
      <c r="F359" s="3"/>
      <c r="G359" s="3"/>
      <c r="H359" s="3"/>
      <c r="I359" s="3"/>
      <c r="J359" s="3"/>
    </row>
    <row r="360" spans="6:10" ht="12.75">
      <c r="F360" s="3"/>
      <c r="G360" s="3"/>
      <c r="H360" s="3"/>
      <c r="I360" s="3"/>
      <c r="J360" s="3"/>
    </row>
    <row r="361" spans="6:10" ht="12.75">
      <c r="F361" s="3"/>
      <c r="G361" s="3"/>
      <c r="H361" s="3"/>
      <c r="I361" s="3"/>
      <c r="J361" s="3"/>
    </row>
    <row r="362" spans="6:10" ht="12.75">
      <c r="F362" s="3"/>
      <c r="G362" s="3"/>
      <c r="H362" s="3"/>
      <c r="I362" s="3"/>
      <c r="J362" s="3"/>
    </row>
    <row r="363" spans="6:10" ht="12.75">
      <c r="F363" s="3"/>
      <c r="G363" s="3"/>
      <c r="H363" s="3"/>
      <c r="I363" s="3"/>
      <c r="J363" s="3"/>
    </row>
    <row r="364" spans="6:10" ht="12.75">
      <c r="F364" s="3"/>
      <c r="G364" s="3"/>
      <c r="H364" s="3"/>
      <c r="I364" s="3"/>
      <c r="J364" s="3"/>
    </row>
    <row r="365" spans="6:10" ht="12.75">
      <c r="F365" s="3"/>
      <c r="G365" s="3"/>
      <c r="H365" s="3"/>
      <c r="I365" s="3"/>
      <c r="J365" s="3"/>
    </row>
    <row r="366" spans="6:10" ht="12.75">
      <c r="F366" s="3"/>
      <c r="G366" s="3"/>
      <c r="H366" s="3"/>
      <c r="I366" s="3"/>
      <c r="J366" s="3"/>
    </row>
    <row r="367" spans="6:10" ht="12.75">
      <c r="F367" s="3"/>
      <c r="G367" s="3"/>
      <c r="H367" s="3"/>
      <c r="I367" s="3"/>
      <c r="J367" s="3"/>
    </row>
    <row r="368" spans="6:10" ht="12.75">
      <c r="F368" s="3"/>
      <c r="G368" s="3"/>
      <c r="H368" s="3"/>
      <c r="I368" s="3"/>
      <c r="J368" s="3"/>
    </row>
    <row r="369" spans="6:10" ht="12.75">
      <c r="F369" s="3"/>
      <c r="G369" s="3"/>
      <c r="H369" s="3"/>
      <c r="I369" s="3"/>
      <c r="J369" s="3"/>
    </row>
    <row r="370" spans="6:10" ht="12.75">
      <c r="F370" s="3"/>
      <c r="G370" s="3"/>
      <c r="H370" s="3"/>
      <c r="I370" s="3"/>
      <c r="J370" s="3"/>
    </row>
    <row r="371" spans="6:10" ht="12.75">
      <c r="F371" s="3"/>
      <c r="G371" s="3"/>
      <c r="H371" s="3"/>
      <c r="I371" s="3"/>
      <c r="J371" s="3"/>
    </row>
    <row r="372" spans="6:10" ht="12.75">
      <c r="F372" s="3"/>
      <c r="G372" s="3"/>
      <c r="H372" s="3"/>
      <c r="I372" s="3"/>
      <c r="J372" s="3"/>
    </row>
    <row r="373" spans="6:10" ht="12.75">
      <c r="F373" s="3"/>
      <c r="G373" s="3"/>
      <c r="H373" s="3"/>
      <c r="I373" s="3"/>
      <c r="J373" s="3"/>
    </row>
    <row r="374" spans="6:10" ht="12.75">
      <c r="F374" s="3"/>
      <c r="G374" s="3"/>
      <c r="H374" s="3"/>
      <c r="I374" s="3"/>
      <c r="J374" s="3"/>
    </row>
    <row r="375" spans="6:10" ht="12.75">
      <c r="F375" s="3"/>
      <c r="G375" s="3"/>
      <c r="H375" s="3"/>
      <c r="I375" s="3"/>
      <c r="J375" s="3"/>
    </row>
    <row r="376" spans="6:10" ht="12.75">
      <c r="F376" s="3"/>
      <c r="G376" s="3"/>
      <c r="H376" s="3"/>
      <c r="I376" s="3"/>
      <c r="J376" s="3"/>
    </row>
    <row r="377" spans="6:10" ht="12.75">
      <c r="F377" s="3"/>
      <c r="G377" s="3"/>
      <c r="H377" s="3"/>
      <c r="I377" s="3"/>
      <c r="J377" s="3"/>
    </row>
    <row r="378" spans="6:10" ht="12.75">
      <c r="F378" s="3"/>
      <c r="G378" s="3"/>
      <c r="H378" s="3"/>
      <c r="I378" s="3"/>
      <c r="J378" s="3"/>
    </row>
    <row r="379" spans="6:10" ht="12.75">
      <c r="F379" s="3"/>
      <c r="G379" s="3"/>
      <c r="H379" s="3"/>
      <c r="I379" s="3"/>
      <c r="J379" s="3"/>
    </row>
    <row r="380" spans="6:10" ht="12.75">
      <c r="F380" s="3"/>
      <c r="G380" s="3"/>
      <c r="H380" s="3"/>
      <c r="I380" s="3"/>
      <c r="J380" s="3"/>
    </row>
    <row r="381" spans="6:10" ht="12.75">
      <c r="F381" s="3"/>
      <c r="G381" s="3"/>
      <c r="H381" s="3"/>
      <c r="I381" s="3"/>
      <c r="J381" s="3"/>
    </row>
    <row r="382" spans="6:10" ht="12.75">
      <c r="F382" s="3"/>
      <c r="G382" s="3"/>
      <c r="H382" s="3"/>
      <c r="I382" s="3"/>
      <c r="J382" s="3"/>
    </row>
    <row r="383" spans="6:10" ht="12.75">
      <c r="F383" s="3"/>
      <c r="G383" s="3"/>
      <c r="H383" s="3"/>
      <c r="I383" s="3"/>
      <c r="J383" s="3"/>
    </row>
    <row r="384" spans="6:10" ht="12.75">
      <c r="F384" s="3"/>
      <c r="G384" s="3"/>
      <c r="H384" s="3"/>
      <c r="I384" s="3"/>
      <c r="J384" s="3"/>
    </row>
    <row r="385" spans="6:10" ht="12.75">
      <c r="F385" s="3"/>
      <c r="G385" s="3"/>
      <c r="H385" s="3"/>
      <c r="I385" s="3"/>
      <c r="J385" s="3"/>
    </row>
    <row r="386" spans="6:10" ht="12.75">
      <c r="F386" s="3"/>
      <c r="G386" s="3"/>
      <c r="H386" s="3"/>
      <c r="I386" s="3"/>
      <c r="J386" s="3"/>
    </row>
    <row r="387" spans="6:10" ht="12.75">
      <c r="F387" s="3"/>
      <c r="G387" s="3"/>
      <c r="H387" s="3"/>
      <c r="I387" s="3"/>
      <c r="J387" s="3"/>
    </row>
    <row r="388" spans="6:10" ht="12.75">
      <c r="F388" s="3"/>
      <c r="G388" s="3"/>
      <c r="H388" s="3"/>
      <c r="I388" s="3"/>
      <c r="J388" s="3"/>
    </row>
    <row r="389" spans="6:10" ht="12.75">
      <c r="F389" s="3"/>
      <c r="G389" s="3"/>
      <c r="H389" s="3"/>
      <c r="I389" s="3"/>
      <c r="J389" s="3"/>
    </row>
    <row r="390" spans="6:10" ht="12.75">
      <c r="F390" s="3"/>
      <c r="G390" s="3"/>
      <c r="H390" s="3"/>
      <c r="I390" s="3"/>
      <c r="J390" s="3"/>
    </row>
    <row r="391" spans="6:10" ht="12.75">
      <c r="F391" s="3"/>
      <c r="G391" s="3"/>
      <c r="H391" s="3"/>
      <c r="I391" s="3"/>
      <c r="J391" s="3"/>
    </row>
    <row r="392" spans="6:10" ht="12.75">
      <c r="F392" s="3"/>
      <c r="G392" s="3"/>
      <c r="H392" s="3"/>
      <c r="I392" s="3"/>
      <c r="J392" s="3"/>
    </row>
    <row r="393" spans="6:10" ht="12.75">
      <c r="F393" s="3"/>
      <c r="G393" s="3"/>
      <c r="H393" s="3"/>
      <c r="I393" s="3"/>
      <c r="J393" s="3"/>
    </row>
    <row r="394" spans="6:10" ht="12.75">
      <c r="F394" s="3"/>
      <c r="G394" s="3"/>
      <c r="H394" s="3"/>
      <c r="I394" s="3"/>
      <c r="J394" s="3"/>
    </row>
    <row r="395" spans="6:10" ht="12.75">
      <c r="F395" s="3"/>
      <c r="G395" s="3"/>
      <c r="H395" s="3"/>
      <c r="I395" s="3"/>
      <c r="J395" s="3"/>
    </row>
    <row r="396" spans="6:10" ht="12.75">
      <c r="F396" s="3"/>
      <c r="G396" s="3"/>
      <c r="H396" s="3"/>
      <c r="I396" s="3"/>
      <c r="J396" s="3"/>
    </row>
    <row r="397" spans="6:10" ht="12.75">
      <c r="F397" s="3"/>
      <c r="G397" s="3"/>
      <c r="H397" s="3"/>
      <c r="I397" s="3"/>
      <c r="J397" s="3"/>
    </row>
    <row r="398" spans="6:10" ht="12.75">
      <c r="F398" s="3"/>
      <c r="G398" s="3"/>
      <c r="H398" s="3"/>
      <c r="I398" s="3"/>
      <c r="J398" s="3"/>
    </row>
    <row r="399" spans="6:10" ht="12.75">
      <c r="F399" s="3"/>
      <c r="G399" s="3"/>
      <c r="H399" s="3"/>
      <c r="I399" s="3"/>
      <c r="J399" s="3"/>
    </row>
    <row r="400" spans="6:10" ht="12.75">
      <c r="F400" s="3"/>
      <c r="G400" s="3"/>
      <c r="H400" s="3"/>
      <c r="I400" s="3"/>
      <c r="J400" s="3"/>
    </row>
    <row r="401" spans="6:10" ht="12.75">
      <c r="F401" s="3"/>
      <c r="G401" s="3"/>
      <c r="H401" s="3"/>
      <c r="I401" s="3"/>
      <c r="J401" s="3"/>
    </row>
    <row r="402" spans="6:10" ht="12.75">
      <c r="F402" s="3"/>
      <c r="G402" s="3"/>
      <c r="H402" s="3"/>
      <c r="I402" s="3"/>
      <c r="J402" s="3"/>
    </row>
    <row r="403" spans="6:10" ht="12.75">
      <c r="F403" s="3"/>
      <c r="G403" s="3"/>
      <c r="H403" s="3"/>
      <c r="I403" s="3"/>
      <c r="J403" s="3"/>
    </row>
    <row r="404" spans="6:10" ht="12.75">
      <c r="F404" s="3"/>
      <c r="G404" s="3"/>
      <c r="H404" s="3"/>
      <c r="I404" s="3"/>
      <c r="J404" s="3"/>
    </row>
    <row r="405" spans="6:10" ht="12.75">
      <c r="F405" s="3"/>
      <c r="G405" s="3"/>
      <c r="H405" s="3"/>
      <c r="I405" s="3"/>
      <c r="J405" s="3"/>
    </row>
    <row r="406" spans="6:10" ht="12.75">
      <c r="F406" s="3"/>
      <c r="G406" s="3"/>
      <c r="H406" s="3"/>
      <c r="I406" s="3"/>
      <c r="J406" s="3"/>
    </row>
    <row r="407" spans="6:10" ht="12.75">
      <c r="F407" s="3"/>
      <c r="G407" s="3"/>
      <c r="H407" s="3"/>
      <c r="I407" s="3"/>
      <c r="J407" s="3"/>
    </row>
    <row r="408" spans="6:10" ht="12.75">
      <c r="F408" s="3"/>
      <c r="G408" s="3"/>
      <c r="H408" s="3"/>
      <c r="I408" s="3"/>
      <c r="J408" s="3"/>
    </row>
    <row r="409" spans="6:10" ht="12.75">
      <c r="F409" s="3"/>
      <c r="G409" s="3"/>
      <c r="H409" s="3"/>
      <c r="I409" s="3"/>
      <c r="J409" s="3"/>
    </row>
    <row r="410" spans="6:10" ht="12.75">
      <c r="F410" s="3"/>
      <c r="G410" s="3"/>
      <c r="H410" s="3"/>
      <c r="I410" s="3"/>
      <c r="J410" s="3"/>
    </row>
    <row r="411" spans="6:10" ht="12.75">
      <c r="F411" s="3"/>
      <c r="G411" s="3"/>
      <c r="H411" s="3"/>
      <c r="I411" s="3"/>
      <c r="J411" s="3"/>
    </row>
    <row r="412" spans="6:10" ht="12.75">
      <c r="F412" s="3"/>
      <c r="G412" s="3"/>
      <c r="H412" s="3"/>
      <c r="I412" s="3"/>
      <c r="J412" s="3"/>
    </row>
    <row r="413" spans="6:10" ht="12.75">
      <c r="F413" s="3"/>
      <c r="G413" s="3"/>
      <c r="H413" s="3"/>
      <c r="I413" s="3"/>
      <c r="J413" s="3"/>
    </row>
    <row r="414" spans="6:10" ht="12.75">
      <c r="F414" s="3"/>
      <c r="G414" s="3"/>
      <c r="H414" s="3"/>
      <c r="I414" s="3"/>
      <c r="J414" s="3"/>
    </row>
    <row r="415" spans="6:10" ht="12.75">
      <c r="F415" s="3"/>
      <c r="G415" s="3"/>
      <c r="H415" s="3"/>
      <c r="I415" s="3"/>
      <c r="J415" s="3"/>
    </row>
    <row r="416" spans="6:10" ht="12.75">
      <c r="F416" s="3"/>
      <c r="G416" s="3"/>
      <c r="H416" s="3"/>
      <c r="I416" s="3"/>
      <c r="J416" s="3"/>
    </row>
    <row r="417" spans="6:10" ht="12.75">
      <c r="F417" s="3"/>
      <c r="G417" s="3"/>
      <c r="H417" s="3"/>
      <c r="I417" s="3"/>
      <c r="J417" s="3"/>
    </row>
    <row r="418" spans="6:10" ht="12.75">
      <c r="F418" s="3"/>
      <c r="G418" s="3"/>
      <c r="H418" s="3"/>
      <c r="I418" s="3"/>
      <c r="J418" s="3"/>
    </row>
    <row r="419" spans="6:10" ht="12.75">
      <c r="F419" s="3"/>
      <c r="G419" s="3"/>
      <c r="H419" s="3"/>
      <c r="I419" s="3"/>
      <c r="J419" s="3"/>
    </row>
    <row r="420" spans="6:10" ht="12.75">
      <c r="F420" s="3"/>
      <c r="G420" s="3"/>
      <c r="H420" s="3"/>
      <c r="I420" s="3"/>
      <c r="J420" s="3"/>
    </row>
    <row r="421" spans="6:10" ht="12.75">
      <c r="F421" s="3"/>
      <c r="G421" s="3"/>
      <c r="H421" s="3"/>
      <c r="I421" s="3"/>
      <c r="J421" s="3"/>
    </row>
    <row r="422" spans="6:10" ht="12.75">
      <c r="F422" s="3"/>
      <c r="G422" s="3"/>
      <c r="H422" s="3"/>
      <c r="I422" s="3"/>
      <c r="J422" s="3"/>
    </row>
    <row r="423" spans="6:10" ht="12.75">
      <c r="F423" s="3"/>
      <c r="G423" s="3"/>
      <c r="H423" s="3"/>
      <c r="I423" s="3"/>
      <c r="J423" s="3"/>
    </row>
    <row r="424" spans="6:10" ht="12.75">
      <c r="F424" s="3"/>
      <c r="G424" s="3"/>
      <c r="H424" s="3"/>
      <c r="I424" s="3"/>
      <c r="J424" s="3"/>
    </row>
    <row r="425" spans="6:10" ht="12.75">
      <c r="F425" s="3"/>
      <c r="G425" s="3"/>
      <c r="H425" s="3"/>
      <c r="I425" s="3"/>
      <c r="J425" s="3"/>
    </row>
    <row r="426" spans="6:10" ht="12.75">
      <c r="F426" s="3"/>
      <c r="G426" s="3"/>
      <c r="H426" s="3"/>
      <c r="I426" s="3"/>
      <c r="J426" s="3"/>
    </row>
    <row r="427" spans="6:10" ht="12.75">
      <c r="F427" s="3"/>
      <c r="G427" s="3"/>
      <c r="H427" s="3"/>
      <c r="I427" s="3"/>
      <c r="J427" s="3"/>
    </row>
    <row r="428" spans="6:10" ht="12.75">
      <c r="F428" s="3"/>
      <c r="G428" s="3"/>
      <c r="H428" s="3"/>
      <c r="I428" s="3"/>
      <c r="J428" s="3"/>
    </row>
    <row r="429" spans="6:10" ht="12.75">
      <c r="F429" s="3"/>
      <c r="G429" s="3"/>
      <c r="H429" s="3"/>
      <c r="I429" s="3"/>
      <c r="J429" s="3"/>
    </row>
    <row r="430" spans="6:10" ht="12.75">
      <c r="F430" s="3"/>
      <c r="G430" s="3"/>
      <c r="H430" s="3"/>
      <c r="I430" s="3"/>
      <c r="J430" s="3"/>
    </row>
    <row r="431" spans="6:10" ht="12.75">
      <c r="F431" s="3"/>
      <c r="G431" s="3"/>
      <c r="H431" s="3"/>
      <c r="I431" s="3"/>
      <c r="J431" s="3"/>
    </row>
    <row r="432" spans="6:10" ht="12.75">
      <c r="F432" s="3"/>
      <c r="G432" s="3"/>
      <c r="H432" s="3"/>
      <c r="I432" s="3"/>
      <c r="J432" s="3"/>
    </row>
    <row r="433" spans="6:10" ht="12.75">
      <c r="F433" s="3"/>
      <c r="G433" s="3"/>
      <c r="H433" s="3"/>
      <c r="I433" s="3"/>
      <c r="J433" s="3"/>
    </row>
    <row r="434" spans="6:10" ht="12.75">
      <c r="F434" s="3"/>
      <c r="G434" s="3"/>
      <c r="H434" s="3"/>
      <c r="I434" s="3"/>
      <c r="J434" s="3"/>
    </row>
    <row r="435" spans="6:10" ht="12.75">
      <c r="F435" s="3"/>
      <c r="G435" s="3"/>
      <c r="H435" s="3"/>
      <c r="I435" s="3"/>
      <c r="J435" s="3"/>
    </row>
    <row r="436" spans="6:10" ht="12.75">
      <c r="F436" s="3"/>
      <c r="G436" s="3"/>
      <c r="H436" s="3"/>
      <c r="I436" s="3"/>
      <c r="J436" s="3"/>
    </row>
    <row r="437" spans="6:10" ht="12.75">
      <c r="F437" s="3"/>
      <c r="G437" s="3"/>
      <c r="H437" s="3"/>
      <c r="I437" s="3"/>
      <c r="J437" s="3"/>
    </row>
    <row r="438" spans="6:10" ht="12.75">
      <c r="F438" s="3"/>
      <c r="G438" s="3"/>
      <c r="H438" s="3"/>
      <c r="I438" s="3"/>
      <c r="J438" s="3"/>
    </row>
    <row r="439" spans="6:10" ht="12.75">
      <c r="F439" s="3"/>
      <c r="G439" s="3"/>
      <c r="H439" s="3"/>
      <c r="I439" s="3"/>
      <c r="J439" s="3"/>
    </row>
    <row r="440" spans="6:10" ht="12.75">
      <c r="F440" s="3"/>
      <c r="G440" s="3"/>
      <c r="H440" s="3"/>
      <c r="I440" s="3"/>
      <c r="J440" s="3"/>
    </row>
    <row r="441" spans="6:10" ht="12.75">
      <c r="F441" s="3"/>
      <c r="G441" s="3"/>
      <c r="H441" s="3"/>
      <c r="I441" s="3"/>
      <c r="J441" s="3"/>
    </row>
    <row r="442" spans="6:10" ht="12.75">
      <c r="F442" s="3"/>
      <c r="G442" s="3"/>
      <c r="H442" s="3"/>
      <c r="I442" s="3"/>
      <c r="J442" s="3"/>
    </row>
    <row r="443" spans="6:10" ht="12.75">
      <c r="F443" s="3"/>
      <c r="G443" s="3"/>
      <c r="H443" s="3"/>
      <c r="I443" s="3"/>
      <c r="J443" s="3"/>
    </row>
    <row r="444" spans="6:10" ht="12.75">
      <c r="F444" s="3"/>
      <c r="G444" s="3"/>
      <c r="H444" s="3"/>
      <c r="I444" s="3"/>
      <c r="J444" s="3"/>
    </row>
    <row r="445" spans="6:10" ht="12.75">
      <c r="F445" s="3"/>
      <c r="G445" s="3"/>
      <c r="H445" s="3"/>
      <c r="I445" s="3"/>
      <c r="J445" s="3"/>
    </row>
    <row r="446" spans="6:10" ht="12.75">
      <c r="F446" s="3"/>
      <c r="G446" s="3"/>
      <c r="H446" s="3"/>
      <c r="I446" s="3"/>
      <c r="J446" s="3"/>
    </row>
    <row r="447" spans="6:10" ht="12.75">
      <c r="F447" s="3"/>
      <c r="G447" s="3"/>
      <c r="H447" s="3"/>
      <c r="I447" s="3"/>
      <c r="J447" s="3"/>
    </row>
    <row r="448" spans="6:10" ht="12.75">
      <c r="F448" s="3"/>
      <c r="G448" s="3"/>
      <c r="H448" s="3"/>
      <c r="I448" s="3"/>
      <c r="J448" s="3"/>
    </row>
    <row r="449" spans="6:10" ht="12.75">
      <c r="F449" s="3"/>
      <c r="G449" s="3"/>
      <c r="H449" s="3"/>
      <c r="I449" s="3"/>
      <c r="J449" s="3"/>
    </row>
    <row r="450" spans="6:10" ht="12.75">
      <c r="F450" s="3"/>
      <c r="G450" s="3"/>
      <c r="H450" s="3"/>
      <c r="I450" s="3"/>
      <c r="J450" s="3"/>
    </row>
    <row r="451" spans="6:10" ht="12.75">
      <c r="F451" s="3"/>
      <c r="G451" s="3"/>
      <c r="H451" s="3"/>
      <c r="I451" s="3"/>
      <c r="J451" s="3"/>
    </row>
    <row r="452" spans="6:10" ht="12.75">
      <c r="F452" s="3"/>
      <c r="G452" s="3"/>
      <c r="H452" s="3"/>
      <c r="I452" s="3"/>
      <c r="J452" s="3"/>
    </row>
    <row r="453" spans="6:10" ht="12.75">
      <c r="F453" s="3"/>
      <c r="G453" s="3"/>
      <c r="H453" s="3"/>
      <c r="I453" s="3"/>
      <c r="J453" s="3"/>
    </row>
    <row r="454" spans="6:10" ht="12.75">
      <c r="F454" s="3"/>
      <c r="G454" s="3"/>
      <c r="H454" s="3"/>
      <c r="I454" s="3"/>
      <c r="J454" s="3"/>
    </row>
    <row r="455" spans="6:10" ht="12.75">
      <c r="F455" s="3"/>
      <c r="G455" s="3"/>
      <c r="H455" s="3"/>
      <c r="I455" s="3"/>
      <c r="J455" s="3"/>
    </row>
    <row r="456" spans="6:10" ht="12.75">
      <c r="F456" s="3"/>
      <c r="G456" s="3"/>
      <c r="H456" s="3"/>
      <c r="I456" s="3"/>
      <c r="J456" s="3"/>
    </row>
    <row r="457" spans="6:10" ht="12.75">
      <c r="F457" s="3"/>
      <c r="G457" s="3"/>
      <c r="H457" s="3"/>
      <c r="I457" s="3"/>
      <c r="J457" s="3"/>
    </row>
    <row r="458" spans="6:10" ht="12.75">
      <c r="F458" s="3"/>
      <c r="G458" s="3"/>
      <c r="H458" s="3"/>
      <c r="I458" s="3"/>
      <c r="J458" s="3"/>
    </row>
    <row r="459" spans="6:10" ht="12.75">
      <c r="F459" s="3"/>
      <c r="G459" s="3"/>
      <c r="H459" s="3"/>
      <c r="I459" s="3"/>
      <c r="J459" s="3"/>
    </row>
    <row r="460" spans="6:10" ht="12.75">
      <c r="F460" s="3"/>
      <c r="G460" s="3"/>
      <c r="H460" s="3"/>
      <c r="I460" s="3"/>
      <c r="J460" s="3"/>
    </row>
    <row r="461" spans="6:10" ht="12.75">
      <c r="F461" s="3"/>
      <c r="G461" s="3"/>
      <c r="H461" s="3"/>
      <c r="I461" s="3"/>
      <c r="J461" s="3"/>
    </row>
    <row r="462" spans="6:10" ht="12.75">
      <c r="F462" s="3"/>
      <c r="G462" s="3"/>
      <c r="H462" s="3"/>
      <c r="I462" s="3"/>
      <c r="J462" s="3"/>
    </row>
    <row r="463" spans="6:10" ht="12.75">
      <c r="F463" s="3"/>
      <c r="G463" s="3"/>
      <c r="H463" s="3"/>
      <c r="I463" s="3"/>
      <c r="J463" s="3"/>
    </row>
    <row r="464" spans="6:10" ht="12.75">
      <c r="F464" s="3"/>
      <c r="G464" s="3"/>
      <c r="H464" s="3"/>
      <c r="I464" s="3"/>
      <c r="J464" s="3"/>
    </row>
    <row r="465" spans="6:10" ht="12.75">
      <c r="F465" s="3"/>
      <c r="G465" s="3"/>
      <c r="H465" s="3"/>
      <c r="I465" s="3"/>
      <c r="J465" s="3"/>
    </row>
    <row r="466" spans="6:10" ht="12.75">
      <c r="F466" s="3"/>
      <c r="G466" s="3"/>
      <c r="H466" s="3"/>
      <c r="I466" s="3"/>
      <c r="J466" s="3"/>
    </row>
    <row r="467" spans="6:10" ht="12.75">
      <c r="F467" s="3"/>
      <c r="G467" s="3"/>
      <c r="H467" s="3"/>
      <c r="I467" s="3"/>
      <c r="J467" s="3"/>
    </row>
    <row r="468" spans="6:10" ht="12.75">
      <c r="F468" s="3"/>
      <c r="G468" s="3"/>
      <c r="H468" s="3"/>
      <c r="I468" s="3"/>
      <c r="J468" s="3"/>
    </row>
    <row r="469" spans="6:10" ht="12.75">
      <c r="F469" s="3"/>
      <c r="G469" s="3"/>
      <c r="H469" s="3"/>
      <c r="I469" s="3"/>
      <c r="J469" s="3"/>
    </row>
    <row r="470" spans="6:10" ht="12.75">
      <c r="F470" s="3"/>
      <c r="G470" s="3"/>
      <c r="H470" s="3"/>
      <c r="I470" s="3"/>
      <c r="J470" s="3"/>
    </row>
    <row r="471" spans="6:10" ht="12.75">
      <c r="F471" s="3"/>
      <c r="G471" s="3"/>
      <c r="H471" s="3"/>
      <c r="I471" s="3"/>
      <c r="J471" s="3"/>
    </row>
    <row r="472" spans="6:10" ht="12.75">
      <c r="F472" s="3"/>
      <c r="G472" s="3"/>
      <c r="H472" s="3"/>
      <c r="I472" s="3"/>
      <c r="J472" s="3"/>
    </row>
    <row r="473" spans="6:10" ht="12.75">
      <c r="F473" s="3"/>
      <c r="G473" s="3"/>
      <c r="H473" s="3"/>
      <c r="I473" s="3"/>
      <c r="J473" s="3"/>
    </row>
    <row r="474" spans="6:10" ht="12.75">
      <c r="F474" s="3"/>
      <c r="G474" s="3"/>
      <c r="H474" s="3"/>
      <c r="I474" s="3"/>
      <c r="J474" s="3"/>
    </row>
    <row r="475" spans="6:10" ht="12.75">
      <c r="F475" s="3"/>
      <c r="G475" s="3"/>
      <c r="H475" s="3"/>
      <c r="I475" s="3"/>
      <c r="J475" s="3"/>
    </row>
    <row r="476" spans="6:10" ht="12.75">
      <c r="F476" s="3"/>
      <c r="G476" s="3"/>
      <c r="H476" s="3"/>
      <c r="I476" s="3"/>
      <c r="J476" s="3"/>
    </row>
    <row r="477" spans="6:10" ht="12.75">
      <c r="F477" s="3"/>
      <c r="G477" s="3"/>
      <c r="H477" s="3"/>
      <c r="I477" s="3"/>
      <c r="J477" s="3"/>
    </row>
    <row r="478" spans="6:10" ht="12.75">
      <c r="F478" s="3"/>
      <c r="G478" s="3"/>
      <c r="H478" s="3"/>
      <c r="I478" s="3"/>
      <c r="J478" s="3"/>
    </row>
    <row r="479" spans="6:10" ht="12.75">
      <c r="F479" s="3"/>
      <c r="G479" s="3"/>
      <c r="H479" s="3"/>
      <c r="I479" s="3"/>
      <c r="J479" s="3"/>
    </row>
    <row r="480" spans="6:10" ht="12.75">
      <c r="F480" s="3"/>
      <c r="G480" s="3"/>
      <c r="H480" s="3"/>
      <c r="I480" s="3"/>
      <c r="J480" s="3"/>
    </row>
    <row r="481" spans="6:10" ht="12.75">
      <c r="F481" s="3"/>
      <c r="G481" s="3"/>
      <c r="H481" s="3"/>
      <c r="I481" s="3"/>
      <c r="J481" s="3"/>
    </row>
    <row r="482" spans="6:10" ht="12.75">
      <c r="F482" s="3"/>
      <c r="G482" s="3"/>
      <c r="H482" s="3"/>
      <c r="I482" s="3"/>
      <c r="J482" s="3"/>
    </row>
    <row r="483" spans="6:10" ht="12.75">
      <c r="F483" s="3"/>
      <c r="G483" s="3"/>
      <c r="H483" s="3"/>
      <c r="I483" s="3"/>
      <c r="J483" s="3"/>
    </row>
    <row r="484" spans="6:10" ht="12.75">
      <c r="F484" s="3"/>
      <c r="G484" s="3"/>
      <c r="H484" s="3"/>
      <c r="I484" s="3"/>
      <c r="J484" s="3"/>
    </row>
    <row r="485" spans="6:10" ht="12.75">
      <c r="F485" s="3"/>
      <c r="G485" s="3"/>
      <c r="H485" s="3"/>
      <c r="I485" s="3"/>
      <c r="J485" s="3"/>
    </row>
    <row r="486" spans="6:10" ht="12.75">
      <c r="F486" s="3"/>
      <c r="G486" s="3"/>
      <c r="H486" s="3"/>
      <c r="I486" s="3"/>
      <c r="J486" s="3"/>
    </row>
    <row r="487" spans="6:10" ht="12.75">
      <c r="F487" s="3"/>
      <c r="G487" s="3"/>
      <c r="H487" s="3"/>
      <c r="I487" s="3"/>
      <c r="J487" s="3"/>
    </row>
    <row r="488" spans="6:10" ht="12.75">
      <c r="F488" s="3"/>
      <c r="G488" s="3"/>
      <c r="H488" s="3"/>
      <c r="I488" s="3"/>
      <c r="J488" s="3"/>
    </row>
    <row r="489" spans="6:10" ht="12.75">
      <c r="F489" s="3"/>
      <c r="G489" s="3"/>
      <c r="H489" s="3"/>
      <c r="I489" s="3"/>
      <c r="J489" s="3"/>
    </row>
    <row r="490" spans="6:10" ht="12.75">
      <c r="F490" s="3"/>
      <c r="G490" s="3"/>
      <c r="H490" s="3"/>
      <c r="I490" s="3"/>
      <c r="J490" s="3"/>
    </row>
    <row r="491" spans="6:10" ht="12.75">
      <c r="F491" s="3"/>
      <c r="G491" s="3"/>
      <c r="H491" s="3"/>
      <c r="I491" s="3"/>
      <c r="J491" s="3"/>
    </row>
    <row r="492" spans="6:10" ht="12.75">
      <c r="F492" s="3"/>
      <c r="G492" s="3"/>
      <c r="H492" s="3"/>
      <c r="I492" s="3"/>
      <c r="J492" s="3"/>
    </row>
    <row r="493" spans="6:10" ht="12.75">
      <c r="F493" s="3"/>
      <c r="G493" s="3"/>
      <c r="H493" s="3"/>
      <c r="I493" s="3"/>
      <c r="J493" s="3"/>
    </row>
    <row r="494" spans="6:10" ht="12.75">
      <c r="F494" s="3"/>
      <c r="G494" s="3"/>
      <c r="H494" s="3"/>
      <c r="I494" s="3"/>
      <c r="J494" s="3"/>
    </row>
    <row r="495" spans="6:10" ht="12.75">
      <c r="F495" s="3"/>
      <c r="G495" s="3"/>
      <c r="H495" s="3"/>
      <c r="I495" s="3"/>
      <c r="J495" s="3"/>
    </row>
    <row r="496" spans="6:10" ht="12.75">
      <c r="F496" s="3"/>
      <c r="G496" s="3"/>
      <c r="H496" s="3"/>
      <c r="I496" s="3"/>
      <c r="J496" s="3"/>
    </row>
    <row r="497" spans="6:10" ht="12.75">
      <c r="F497" s="3"/>
      <c r="G497" s="3"/>
      <c r="H497" s="3"/>
      <c r="I497" s="3"/>
      <c r="J497" s="3"/>
    </row>
    <row r="498" spans="6:10" ht="12.75">
      <c r="F498" s="3"/>
      <c r="G498" s="3"/>
      <c r="H498" s="3"/>
      <c r="I498" s="3"/>
      <c r="J498" s="3"/>
    </row>
    <row r="499" spans="6:10" ht="12.75">
      <c r="F499" s="3"/>
      <c r="G499" s="3"/>
      <c r="H499" s="3"/>
      <c r="I499" s="3"/>
      <c r="J499" s="3"/>
    </row>
    <row r="500" spans="6:10" ht="12.75">
      <c r="F500" s="3"/>
      <c r="G500" s="3"/>
      <c r="H500" s="3"/>
      <c r="I500" s="3"/>
      <c r="J500" s="3"/>
    </row>
    <row r="501" spans="6:10" ht="12.75">
      <c r="F501" s="3"/>
      <c r="G501" s="3"/>
      <c r="H501" s="3"/>
      <c r="I501" s="3"/>
      <c r="J501" s="3"/>
    </row>
    <row r="502" spans="6:10" ht="12.75">
      <c r="F502" s="3"/>
      <c r="G502" s="3"/>
      <c r="H502" s="3"/>
      <c r="I502" s="3"/>
      <c r="J502" s="3"/>
    </row>
    <row r="503" spans="6:10" ht="12.75">
      <c r="F503" s="3"/>
      <c r="G503" s="3"/>
      <c r="H503" s="3"/>
      <c r="I503" s="3"/>
      <c r="J503" s="3"/>
    </row>
    <row r="504" spans="6:10" ht="12.75">
      <c r="F504" s="3"/>
      <c r="G504" s="3"/>
      <c r="H504" s="3"/>
      <c r="I504" s="3"/>
      <c r="J504" s="3"/>
    </row>
    <row r="505" spans="6:10" ht="12.75">
      <c r="F505" s="3"/>
      <c r="G505" s="3"/>
      <c r="H505" s="3"/>
      <c r="I505" s="3"/>
      <c r="J505" s="3"/>
    </row>
    <row r="506" spans="6:10" ht="12.75">
      <c r="F506" s="3"/>
      <c r="G506" s="3"/>
      <c r="H506" s="3"/>
      <c r="I506" s="3"/>
      <c r="J506" s="3"/>
    </row>
    <row r="507" spans="6:10" ht="12.75">
      <c r="F507" s="3"/>
      <c r="G507" s="3"/>
      <c r="H507" s="3"/>
      <c r="I507" s="3"/>
      <c r="J507" s="3"/>
    </row>
    <row r="508" spans="6:10" ht="12.75">
      <c r="F508" s="3"/>
      <c r="G508" s="3"/>
      <c r="H508" s="3"/>
      <c r="I508" s="3"/>
      <c r="J508" s="3"/>
    </row>
    <row r="509" spans="6:10" ht="12.75">
      <c r="F509" s="3"/>
      <c r="G509" s="3"/>
      <c r="H509" s="3"/>
      <c r="I509" s="3"/>
      <c r="J509" s="3"/>
    </row>
    <row r="510" spans="6:10" ht="12.75">
      <c r="F510" s="3"/>
      <c r="G510" s="3"/>
      <c r="H510" s="3"/>
      <c r="I510" s="3"/>
      <c r="J510" s="3"/>
    </row>
    <row r="511" spans="6:10" ht="12.75">
      <c r="F511" s="3"/>
      <c r="G511" s="3"/>
      <c r="H511" s="3"/>
      <c r="I511" s="3"/>
      <c r="J511" s="3"/>
    </row>
    <row r="512" spans="6:10" ht="12.75">
      <c r="F512" s="3"/>
      <c r="G512" s="3"/>
      <c r="H512" s="3"/>
      <c r="I512" s="3"/>
      <c r="J512" s="3"/>
    </row>
    <row r="513" spans="6:10" ht="12.75">
      <c r="F513" s="3"/>
      <c r="G513" s="3"/>
      <c r="H513" s="3"/>
      <c r="I513" s="3"/>
      <c r="J513" s="3"/>
    </row>
    <row r="514" spans="6:10" ht="12.75">
      <c r="F514" s="3"/>
      <c r="G514" s="3"/>
      <c r="H514" s="3"/>
      <c r="I514" s="3"/>
      <c r="J514" s="3"/>
    </row>
    <row r="515" spans="6:10" ht="12.75">
      <c r="F515" s="3"/>
      <c r="G515" s="3"/>
      <c r="H515" s="3"/>
      <c r="I515" s="3"/>
      <c r="J515" s="3"/>
    </row>
    <row r="516" spans="6:10" ht="12.75">
      <c r="F516" s="3"/>
      <c r="G516" s="3"/>
      <c r="H516" s="3"/>
      <c r="I516" s="3"/>
      <c r="J516" s="3"/>
    </row>
    <row r="517" spans="6:10" ht="12.75">
      <c r="F517" s="3"/>
      <c r="G517" s="3"/>
      <c r="H517" s="3"/>
      <c r="I517" s="3"/>
      <c r="J517" s="3"/>
    </row>
    <row r="518" spans="6:10" ht="12.75">
      <c r="F518" s="3"/>
      <c r="G518" s="3"/>
      <c r="H518" s="3"/>
      <c r="I518" s="3"/>
      <c r="J518" s="3"/>
    </row>
    <row r="519" spans="6:10" ht="12.75">
      <c r="F519" s="3"/>
      <c r="G519" s="3"/>
      <c r="H519" s="3"/>
      <c r="I519" s="3"/>
      <c r="J519" s="3"/>
    </row>
    <row r="520" spans="6:10" ht="12.75">
      <c r="F520" s="3"/>
      <c r="G520" s="3"/>
      <c r="H520" s="3"/>
      <c r="I520" s="3"/>
      <c r="J520" s="3"/>
    </row>
    <row r="521" spans="6:10" ht="12.75">
      <c r="F521" s="3"/>
      <c r="G521" s="3"/>
      <c r="H521" s="3"/>
      <c r="I521" s="3"/>
      <c r="J521" s="3"/>
    </row>
    <row r="522" spans="6:10" ht="12.75">
      <c r="F522" s="3"/>
      <c r="G522" s="3"/>
      <c r="H522" s="3"/>
      <c r="I522" s="3"/>
      <c r="J522" s="3"/>
    </row>
    <row r="523" spans="6:10" ht="12.75">
      <c r="F523" s="3"/>
      <c r="G523" s="3"/>
      <c r="H523" s="3"/>
      <c r="I523" s="3"/>
      <c r="J523" s="3"/>
    </row>
    <row r="524" spans="6:10" ht="12.75">
      <c r="F524" s="3"/>
      <c r="G524" s="3"/>
      <c r="H524" s="3"/>
      <c r="I524" s="3"/>
      <c r="J524" s="3"/>
    </row>
    <row r="525" spans="6:10" ht="12.75">
      <c r="F525" s="3"/>
      <c r="G525" s="3"/>
      <c r="H525" s="3"/>
      <c r="I525" s="3"/>
      <c r="J525" s="3"/>
    </row>
    <row r="526" spans="6:10" ht="12.75">
      <c r="F526" s="3"/>
      <c r="G526" s="3"/>
      <c r="H526" s="3"/>
      <c r="I526" s="3"/>
      <c r="J526" s="3"/>
    </row>
    <row r="527" spans="6:10" ht="12.75">
      <c r="F527" s="3"/>
      <c r="G527" s="3"/>
      <c r="H527" s="3"/>
      <c r="I527" s="3"/>
      <c r="J527" s="3"/>
    </row>
    <row r="528" spans="6:10" ht="12.75">
      <c r="F528" s="3"/>
      <c r="G528" s="3"/>
      <c r="H528" s="3"/>
      <c r="I528" s="3"/>
      <c r="J528" s="3"/>
    </row>
    <row r="529" spans="6:10" ht="12.75">
      <c r="F529" s="3"/>
      <c r="G529" s="3"/>
      <c r="H529" s="3"/>
      <c r="I529" s="3"/>
      <c r="J529" s="3"/>
    </row>
    <row r="530" spans="6:10" ht="12.75">
      <c r="F530" s="3"/>
      <c r="G530" s="3"/>
      <c r="H530" s="3"/>
      <c r="I530" s="3"/>
      <c r="J530" s="3"/>
    </row>
    <row r="531" spans="6:10" ht="12.75">
      <c r="F531" s="3"/>
      <c r="G531" s="3"/>
      <c r="H531" s="3"/>
      <c r="I531" s="3"/>
      <c r="J531" s="3"/>
    </row>
    <row r="532" spans="6:10" ht="12.75">
      <c r="F532" s="3"/>
      <c r="G532" s="3"/>
      <c r="H532" s="3"/>
      <c r="I532" s="3"/>
      <c r="J532" s="3"/>
    </row>
    <row r="533" spans="6:10" ht="12.75">
      <c r="F533" s="3"/>
      <c r="G533" s="3"/>
      <c r="H533" s="3"/>
      <c r="I533" s="3"/>
      <c r="J533" s="3"/>
    </row>
    <row r="534" spans="6:10" ht="12.75">
      <c r="F534" s="3"/>
      <c r="G534" s="3"/>
      <c r="H534" s="3"/>
      <c r="I534" s="3"/>
      <c r="J534" s="3"/>
    </row>
    <row r="535" spans="6:10" ht="12.75">
      <c r="F535" s="3"/>
      <c r="G535" s="3"/>
      <c r="H535" s="3"/>
      <c r="I535" s="3"/>
      <c r="J535" s="3"/>
    </row>
    <row r="536" spans="6:10" ht="12.75">
      <c r="F536" s="3"/>
      <c r="G536" s="3"/>
      <c r="H536" s="3"/>
      <c r="I536" s="3"/>
      <c r="J536" s="3"/>
    </row>
    <row r="537" spans="6:10" ht="12.75">
      <c r="F537" s="3"/>
      <c r="G537" s="3"/>
      <c r="H537" s="3"/>
      <c r="I537" s="3"/>
      <c r="J537" s="3"/>
    </row>
    <row r="538" spans="6:10" ht="12.75">
      <c r="F538" s="3"/>
      <c r="G538" s="3"/>
      <c r="H538" s="3"/>
      <c r="I538" s="3"/>
      <c r="J538" s="3"/>
    </row>
    <row r="539" spans="6:10" ht="12.75">
      <c r="F539" s="3"/>
      <c r="G539" s="3"/>
      <c r="H539" s="3"/>
      <c r="I539" s="3"/>
      <c r="J539" s="3"/>
    </row>
    <row r="540" spans="6:10" ht="12.75">
      <c r="F540" s="3"/>
      <c r="G540" s="3"/>
      <c r="H540" s="3"/>
      <c r="I540" s="3"/>
      <c r="J540" s="3"/>
    </row>
    <row r="541" spans="6:10" ht="12.75">
      <c r="F541" s="3"/>
      <c r="G541" s="3"/>
      <c r="H541" s="3"/>
      <c r="I541" s="3"/>
      <c r="J541" s="3"/>
    </row>
    <row r="542" spans="6:10" ht="12.75">
      <c r="F542" s="3"/>
      <c r="G542" s="3"/>
      <c r="H542" s="3"/>
      <c r="I542" s="3"/>
      <c r="J542" s="3"/>
    </row>
    <row r="543" spans="6:10" ht="12.75">
      <c r="F543" s="3"/>
      <c r="G543" s="3"/>
      <c r="H543" s="3"/>
      <c r="I543" s="3"/>
      <c r="J543" s="3"/>
    </row>
    <row r="544" spans="6:10" ht="12.75">
      <c r="F544" s="3"/>
      <c r="G544" s="3"/>
      <c r="H544" s="3"/>
      <c r="I544" s="3"/>
      <c r="J544" s="3"/>
    </row>
    <row r="545" spans="6:10" ht="12.75">
      <c r="F545" s="3"/>
      <c r="G545" s="3"/>
      <c r="H545" s="3"/>
      <c r="I545" s="3"/>
      <c r="J545" s="3"/>
    </row>
    <row r="546" spans="6:10" ht="12.75">
      <c r="F546" s="3"/>
      <c r="G546" s="3"/>
      <c r="H546" s="3"/>
      <c r="I546" s="3"/>
      <c r="J546" s="3"/>
    </row>
    <row r="547" spans="6:10" ht="12.75">
      <c r="F547" s="3"/>
      <c r="G547" s="3"/>
      <c r="H547" s="3"/>
      <c r="I547" s="3"/>
      <c r="J547" s="3"/>
    </row>
    <row r="548" spans="6:10" ht="12.75">
      <c r="F548" s="3"/>
      <c r="G548" s="3"/>
      <c r="H548" s="3"/>
      <c r="I548" s="3"/>
      <c r="J548" s="3"/>
    </row>
    <row r="549" spans="6:10" ht="12.75">
      <c r="F549" s="3"/>
      <c r="G549" s="3"/>
      <c r="H549" s="3"/>
      <c r="I549" s="3"/>
      <c r="J549" s="3"/>
    </row>
    <row r="550" spans="6:10" ht="12.75">
      <c r="F550" s="3"/>
      <c r="G550" s="3"/>
      <c r="H550" s="3"/>
      <c r="I550" s="3"/>
      <c r="J550" s="3"/>
    </row>
    <row r="551" spans="6:10" ht="12.75">
      <c r="F551" s="3"/>
      <c r="G551" s="3"/>
      <c r="H551" s="3"/>
      <c r="I551" s="3"/>
      <c r="J551" s="3"/>
    </row>
    <row r="552" spans="6:10" ht="12.75">
      <c r="F552" s="3"/>
      <c r="G552" s="3"/>
      <c r="H552" s="3"/>
      <c r="I552" s="3"/>
      <c r="J552" s="3"/>
    </row>
    <row r="553" spans="6:10" ht="12.75">
      <c r="F553" s="3"/>
      <c r="G553" s="3"/>
      <c r="H553" s="3"/>
      <c r="I553" s="3"/>
      <c r="J553" s="3"/>
    </row>
    <row r="554" spans="6:10" ht="12.75">
      <c r="F554" s="3"/>
      <c r="G554" s="3"/>
      <c r="H554" s="3"/>
      <c r="I554" s="3"/>
      <c r="J554" s="3"/>
    </row>
    <row r="555" spans="6:10" ht="12.75">
      <c r="F555" s="3"/>
      <c r="G555" s="3"/>
      <c r="H555" s="3"/>
      <c r="I555" s="3"/>
      <c r="J555" s="3"/>
    </row>
    <row r="556" spans="6:10" ht="12.75">
      <c r="F556" s="3"/>
      <c r="G556" s="3"/>
      <c r="H556" s="3"/>
      <c r="I556" s="3"/>
      <c r="J556" s="3"/>
    </row>
    <row r="557" spans="6:10" ht="12.75">
      <c r="F557" s="3"/>
      <c r="G557" s="3"/>
      <c r="H557" s="3"/>
      <c r="I557" s="3"/>
      <c r="J557" s="3"/>
    </row>
    <row r="558" spans="6:10" ht="12.75">
      <c r="F558" s="3"/>
      <c r="G558" s="3"/>
      <c r="H558" s="3"/>
      <c r="I558" s="3"/>
      <c r="J558" s="3"/>
    </row>
    <row r="559" spans="6:10" ht="12.75">
      <c r="F559" s="3"/>
      <c r="G559" s="3"/>
      <c r="H559" s="3"/>
      <c r="I559" s="3"/>
      <c r="J559" s="3"/>
    </row>
    <row r="560" spans="6:10" ht="12.75">
      <c r="F560" s="3"/>
      <c r="G560" s="3"/>
      <c r="H560" s="3"/>
      <c r="I560" s="3"/>
      <c r="J560" s="3"/>
    </row>
    <row r="561" spans="6:10" ht="12.75">
      <c r="F561" s="3"/>
      <c r="G561" s="3"/>
      <c r="H561" s="3"/>
      <c r="I561" s="3"/>
      <c r="J561" s="3"/>
    </row>
    <row r="562" spans="6:10" ht="12.75">
      <c r="F562" s="3"/>
      <c r="G562" s="3"/>
      <c r="H562" s="3"/>
      <c r="I562" s="3"/>
      <c r="J562" s="3"/>
    </row>
    <row r="563" spans="6:10" ht="12.75">
      <c r="F563" s="3"/>
      <c r="G563" s="3"/>
      <c r="H563" s="3"/>
      <c r="I563" s="3"/>
      <c r="J563" s="3"/>
    </row>
    <row r="564" spans="6:10" ht="12.75">
      <c r="F564" s="3"/>
      <c r="G564" s="3"/>
      <c r="H564" s="3"/>
      <c r="I564" s="3"/>
      <c r="J564" s="3"/>
    </row>
    <row r="565" spans="6:10" ht="12.75">
      <c r="F565" s="3"/>
      <c r="G565" s="3"/>
      <c r="H565" s="3"/>
      <c r="I565" s="3"/>
      <c r="J565" s="3"/>
    </row>
    <row r="566" spans="6:10" ht="12.75">
      <c r="F566" s="3"/>
      <c r="G566" s="3"/>
      <c r="H566" s="3"/>
      <c r="I566" s="3"/>
      <c r="J566" s="3"/>
    </row>
    <row r="567" spans="6:10" ht="12.75">
      <c r="F567" s="3"/>
      <c r="G567" s="3"/>
      <c r="H567" s="3"/>
      <c r="I567" s="3"/>
      <c r="J567" s="3"/>
    </row>
    <row r="568" spans="6:10" ht="12.75">
      <c r="F568" s="3"/>
      <c r="G568" s="3"/>
      <c r="H568" s="3"/>
      <c r="I568" s="3"/>
      <c r="J568" s="3"/>
    </row>
    <row r="569" spans="6:10" ht="12.75">
      <c r="F569" s="3"/>
      <c r="G569" s="3"/>
      <c r="H569" s="3"/>
      <c r="I569" s="3"/>
      <c r="J569" s="3"/>
    </row>
    <row r="570" spans="6:10" ht="12.75">
      <c r="F570" s="3"/>
      <c r="G570" s="3"/>
      <c r="H570" s="3"/>
      <c r="I570" s="3"/>
      <c r="J570" s="3"/>
    </row>
    <row r="571" spans="6:10" ht="12.75">
      <c r="F571" s="3"/>
      <c r="G571" s="3"/>
      <c r="H571" s="3"/>
      <c r="I571" s="3"/>
      <c r="J571" s="3"/>
    </row>
    <row r="572" spans="6:10" ht="12.75">
      <c r="F572" s="3"/>
      <c r="G572" s="3"/>
      <c r="H572" s="3"/>
      <c r="I572" s="3"/>
      <c r="J572" s="3"/>
    </row>
    <row r="573" spans="6:10" ht="12.75">
      <c r="F573" s="3"/>
      <c r="G573" s="3"/>
      <c r="H573" s="3"/>
      <c r="I573" s="3"/>
      <c r="J573" s="3"/>
    </row>
    <row r="574" spans="6:10" ht="12.75">
      <c r="F574" s="3"/>
      <c r="G574" s="3"/>
      <c r="H574" s="3"/>
      <c r="I574" s="3"/>
      <c r="J574" s="3"/>
    </row>
    <row r="575" spans="6:10" ht="12.75">
      <c r="F575" s="3"/>
      <c r="G575" s="3"/>
      <c r="H575" s="3"/>
      <c r="I575" s="3"/>
      <c r="J575" s="3"/>
    </row>
    <row r="576" spans="6:10" ht="12.75">
      <c r="F576" s="3"/>
      <c r="G576" s="3"/>
      <c r="H576" s="3"/>
      <c r="I576" s="3"/>
      <c r="J576" s="3"/>
    </row>
    <row r="577" spans="6:10" ht="12.75">
      <c r="F577" s="3"/>
      <c r="G577" s="3"/>
      <c r="H577" s="3"/>
      <c r="I577" s="3"/>
      <c r="J577" s="3"/>
    </row>
    <row r="578" spans="6:10" ht="12.75">
      <c r="F578" s="3"/>
      <c r="G578" s="3"/>
      <c r="H578" s="3"/>
      <c r="I578" s="3"/>
      <c r="J578" s="3"/>
    </row>
    <row r="579" spans="6:10" ht="12.75">
      <c r="F579" s="3"/>
      <c r="G579" s="3"/>
      <c r="H579" s="3"/>
      <c r="I579" s="3"/>
      <c r="J579" s="3"/>
    </row>
    <row r="580" spans="6:10" ht="12.75">
      <c r="F580" s="3"/>
      <c r="G580" s="3"/>
      <c r="H580" s="3"/>
      <c r="I580" s="3"/>
      <c r="J580" s="3"/>
    </row>
    <row r="581" spans="6:10" ht="12.75">
      <c r="F581" s="3"/>
      <c r="G581" s="3"/>
      <c r="H581" s="3"/>
      <c r="I581" s="3"/>
      <c r="J581" s="3"/>
    </row>
    <row r="582" spans="6:10" ht="12.75">
      <c r="F582" s="3"/>
      <c r="G582" s="3"/>
      <c r="H582" s="3"/>
      <c r="I582" s="3"/>
      <c r="J582" s="3"/>
    </row>
    <row r="583" spans="6:10" ht="12.75">
      <c r="F583" s="3"/>
      <c r="G583" s="3"/>
      <c r="H583" s="3"/>
      <c r="I583" s="3"/>
      <c r="J583" s="3"/>
    </row>
    <row r="584" spans="6:10" ht="12.75">
      <c r="F584" s="3"/>
      <c r="G584" s="3"/>
      <c r="H584" s="3"/>
      <c r="I584" s="3"/>
      <c r="J584" s="3"/>
    </row>
    <row r="585" spans="6:10" ht="12.75">
      <c r="F585" s="3"/>
      <c r="G585" s="3"/>
      <c r="H585" s="3"/>
      <c r="I585" s="3"/>
      <c r="J585" s="3"/>
    </row>
    <row r="586" spans="6:10" ht="12.75">
      <c r="F586" s="3"/>
      <c r="G586" s="3"/>
      <c r="H586" s="3"/>
      <c r="I586" s="3"/>
      <c r="J586" s="3"/>
    </row>
    <row r="587" spans="6:10" ht="12.75">
      <c r="F587" s="3"/>
      <c r="G587" s="3"/>
      <c r="H587" s="3"/>
      <c r="I587" s="3"/>
      <c r="J587" s="3"/>
    </row>
    <row r="588" spans="6:10" ht="12.75">
      <c r="F588" s="3"/>
      <c r="G588" s="3"/>
      <c r="H588" s="3"/>
      <c r="I588" s="3"/>
      <c r="J588" s="3"/>
    </row>
    <row r="589" spans="6:10" ht="12.75">
      <c r="F589" s="3"/>
      <c r="G589" s="3"/>
      <c r="H589" s="3"/>
      <c r="I589" s="3"/>
      <c r="J589" s="3"/>
    </row>
    <row r="590" spans="6:10" ht="12.75">
      <c r="F590" s="3"/>
      <c r="G590" s="3"/>
      <c r="H590" s="3"/>
      <c r="I590" s="3"/>
      <c r="J590" s="3"/>
    </row>
    <row r="591" spans="6:10" ht="12.75">
      <c r="F591" s="3"/>
      <c r="G591" s="3"/>
      <c r="H591" s="3"/>
      <c r="I591" s="3"/>
      <c r="J591" s="3"/>
    </row>
    <row r="592" spans="6:10" ht="12.75">
      <c r="F592" s="3"/>
      <c r="G592" s="3"/>
      <c r="H592" s="3"/>
      <c r="I592" s="3"/>
      <c r="J592" s="3"/>
    </row>
    <row r="593" spans="6:10" ht="12.75">
      <c r="F593" s="3"/>
      <c r="G593" s="3"/>
      <c r="H593" s="3"/>
      <c r="I593" s="3"/>
      <c r="J593" s="3"/>
    </row>
    <row r="594" spans="6:10" ht="12.75">
      <c r="F594" s="3"/>
      <c r="G594" s="3"/>
      <c r="H594" s="3"/>
      <c r="I594" s="3"/>
      <c r="J594" s="3"/>
    </row>
    <row r="595" spans="6:10" ht="12.75">
      <c r="F595" s="3"/>
      <c r="G595" s="3"/>
      <c r="H595" s="3"/>
      <c r="I595" s="3"/>
      <c r="J595" s="3"/>
    </row>
    <row r="596" spans="6:10" ht="12.75">
      <c r="F596" s="3"/>
      <c r="G596" s="3"/>
      <c r="H596" s="3"/>
      <c r="I596" s="3"/>
      <c r="J596" s="3"/>
    </row>
    <row r="597" spans="6:10" ht="12.75">
      <c r="F597" s="3"/>
      <c r="G597" s="3"/>
      <c r="H597" s="3"/>
      <c r="I597" s="3"/>
      <c r="J597" s="3"/>
    </row>
    <row r="598" spans="6:10" ht="12.75">
      <c r="F598" s="3"/>
      <c r="G598" s="3"/>
      <c r="H598" s="3"/>
      <c r="I598" s="3"/>
      <c r="J598" s="3"/>
    </row>
    <row r="599" spans="6:10" ht="12.75">
      <c r="F599" s="3"/>
      <c r="G599" s="3"/>
      <c r="H599" s="3"/>
      <c r="I599" s="3"/>
      <c r="J599" s="3"/>
    </row>
    <row r="600" spans="6:10" ht="12.75">
      <c r="F600" s="3"/>
      <c r="G600" s="3"/>
      <c r="H600" s="3"/>
      <c r="I600" s="3"/>
      <c r="J600" s="3"/>
    </row>
    <row r="601" spans="6:10" ht="12.75">
      <c r="F601" s="3"/>
      <c r="G601" s="3"/>
      <c r="H601" s="3"/>
      <c r="I601" s="3"/>
      <c r="J601" s="3"/>
    </row>
    <row r="602" spans="6:10" ht="12.75">
      <c r="F602" s="3"/>
      <c r="G602" s="3"/>
      <c r="H602" s="3"/>
      <c r="I602" s="3"/>
      <c r="J602" s="3"/>
    </row>
    <row r="603" spans="6:10" ht="12.75">
      <c r="F603" s="3"/>
      <c r="G603" s="3"/>
      <c r="H603" s="3"/>
      <c r="I603" s="3"/>
      <c r="J603" s="3"/>
    </row>
    <row r="604" spans="6:10" ht="12.75">
      <c r="F604" s="3"/>
      <c r="G604" s="3"/>
      <c r="H604" s="3"/>
      <c r="I604" s="3"/>
      <c r="J604" s="3"/>
    </row>
    <row r="605" spans="6:10" ht="12.75">
      <c r="F605" s="3"/>
      <c r="G605" s="3"/>
      <c r="H605" s="3"/>
      <c r="I605" s="3"/>
      <c r="J605" s="3"/>
    </row>
    <row r="606" spans="6:10" ht="12.75">
      <c r="F606" s="3"/>
      <c r="G606" s="3"/>
      <c r="H606" s="3"/>
      <c r="I606" s="3"/>
      <c r="J606" s="3"/>
    </row>
    <row r="607" spans="6:10" ht="12.75">
      <c r="F607" s="3"/>
      <c r="G607" s="3"/>
      <c r="H607" s="3"/>
      <c r="I607" s="3"/>
      <c r="J607" s="3"/>
    </row>
    <row r="608" spans="6:10" ht="12.75">
      <c r="F608" s="3"/>
      <c r="G608" s="3"/>
      <c r="H608" s="3"/>
      <c r="I608" s="3"/>
      <c r="J608" s="3"/>
    </row>
    <row r="609" spans="6:10" ht="12.75">
      <c r="F609" s="3"/>
      <c r="G609" s="3"/>
      <c r="H609" s="3"/>
      <c r="I609" s="3"/>
      <c r="J609" s="3"/>
    </row>
    <row r="610" spans="6:10" ht="12.75">
      <c r="F610" s="3"/>
      <c r="G610" s="3"/>
      <c r="H610" s="3"/>
      <c r="I610" s="3"/>
      <c r="J610" s="3"/>
    </row>
    <row r="611" spans="6:10" ht="12.75">
      <c r="F611" s="3"/>
      <c r="G611" s="3"/>
      <c r="H611" s="3"/>
      <c r="I611" s="3"/>
      <c r="J611" s="3"/>
    </row>
    <row r="612" spans="6:10" ht="12.75">
      <c r="F612" s="3"/>
      <c r="G612" s="3"/>
      <c r="H612" s="3"/>
      <c r="I612" s="3"/>
      <c r="J612" s="3"/>
    </row>
    <row r="613" spans="6:10" ht="12.75">
      <c r="F613" s="3"/>
      <c r="G613" s="3"/>
      <c r="H613" s="3"/>
      <c r="I613" s="3"/>
      <c r="J613" s="3"/>
    </row>
    <row r="614" spans="6:10" ht="12.75">
      <c r="F614" s="3"/>
      <c r="G614" s="3"/>
      <c r="H614" s="3"/>
      <c r="I614" s="3"/>
      <c r="J614" s="3"/>
    </row>
    <row r="615" spans="6:10" ht="12.75">
      <c r="F615" s="3"/>
      <c r="G615" s="3"/>
      <c r="H615" s="3"/>
      <c r="I615" s="3"/>
      <c r="J615" s="3"/>
    </row>
    <row r="616" spans="6:10" ht="12.75">
      <c r="F616" s="3"/>
      <c r="G616" s="3"/>
      <c r="H616" s="3"/>
      <c r="I616" s="3"/>
      <c r="J616" s="3"/>
    </row>
    <row r="617" spans="6:10" ht="12.75">
      <c r="F617" s="3"/>
      <c r="G617" s="3"/>
      <c r="H617" s="3"/>
      <c r="I617" s="3"/>
      <c r="J617" s="3"/>
    </row>
    <row r="618" spans="6:10" ht="12.75">
      <c r="F618" s="3"/>
      <c r="G618" s="3"/>
      <c r="H618" s="3"/>
      <c r="I618" s="3"/>
      <c r="J618" s="3"/>
    </row>
    <row r="619" spans="6:10" ht="12.75">
      <c r="F619" s="3"/>
      <c r="G619" s="3"/>
      <c r="H619" s="3"/>
      <c r="I619" s="3"/>
      <c r="J619" s="3"/>
    </row>
    <row r="620" spans="6:10" ht="12.75">
      <c r="F620" s="3"/>
      <c r="G620" s="3"/>
      <c r="H620" s="3"/>
      <c r="I620" s="3"/>
      <c r="J620" s="3"/>
    </row>
    <row r="621" spans="6:10" ht="12.75">
      <c r="F621" s="3"/>
      <c r="G621" s="3"/>
      <c r="H621" s="3"/>
      <c r="I621" s="3"/>
      <c r="J621" s="3"/>
    </row>
    <row r="622" spans="6:10" ht="12.75">
      <c r="F622" s="3"/>
      <c r="G622" s="3"/>
      <c r="H622" s="3"/>
      <c r="I622" s="3"/>
      <c r="J622" s="3"/>
    </row>
    <row r="623" spans="6:10" ht="12.75">
      <c r="F623" s="3"/>
      <c r="G623" s="3"/>
      <c r="H623" s="3"/>
      <c r="I623" s="3"/>
      <c r="J623" s="3"/>
    </row>
    <row r="624" spans="6:10" ht="12.75">
      <c r="F624" s="3"/>
      <c r="G624" s="3"/>
      <c r="H624" s="3"/>
      <c r="I624" s="3"/>
      <c r="J624" s="3"/>
    </row>
    <row r="625" spans="6:10" ht="12.75">
      <c r="F625" s="3"/>
      <c r="G625" s="3"/>
      <c r="H625" s="3"/>
      <c r="I625" s="3"/>
      <c r="J625" s="3"/>
    </row>
    <row r="626" spans="6:10" ht="12.75">
      <c r="F626" s="3"/>
      <c r="G626" s="3"/>
      <c r="H626" s="3"/>
      <c r="I626" s="3"/>
      <c r="J626" s="3"/>
    </row>
    <row r="627" spans="6:10" ht="12.75">
      <c r="F627" s="3"/>
      <c r="G627" s="3"/>
      <c r="H627" s="3"/>
      <c r="I627" s="3"/>
      <c r="J627" s="3"/>
    </row>
    <row r="628" spans="6:10" ht="12.75">
      <c r="F628" s="3"/>
      <c r="G628" s="3"/>
      <c r="H628" s="3"/>
      <c r="I628" s="3"/>
      <c r="J628" s="3"/>
    </row>
    <row r="629" spans="6:10" ht="12.75">
      <c r="F629" s="3"/>
      <c r="G629" s="3"/>
      <c r="H629" s="3"/>
      <c r="I629" s="3"/>
      <c r="J629" s="3"/>
    </row>
    <row r="630" spans="6:10" ht="12.75">
      <c r="F630" s="3"/>
      <c r="G630" s="3"/>
      <c r="H630" s="3"/>
      <c r="I630" s="3"/>
      <c r="J630" s="3"/>
    </row>
    <row r="631" spans="6:10" ht="12.75">
      <c r="F631" s="3"/>
      <c r="G631" s="3"/>
      <c r="H631" s="3"/>
      <c r="I631" s="3"/>
      <c r="J631" s="3"/>
    </row>
    <row r="632" spans="6:10" ht="12.75">
      <c r="F632" s="3"/>
      <c r="G632" s="3"/>
      <c r="H632" s="3"/>
      <c r="I632" s="3"/>
      <c r="J632" s="3"/>
    </row>
    <row r="633" spans="6:10" ht="12.75">
      <c r="F633" s="3"/>
      <c r="G633" s="3"/>
      <c r="H633" s="3"/>
      <c r="I633" s="3"/>
      <c r="J633" s="3"/>
    </row>
    <row r="634" spans="6:10" ht="12.75">
      <c r="F634" s="3"/>
      <c r="G634" s="3"/>
      <c r="H634" s="3"/>
      <c r="I634" s="3"/>
      <c r="J634" s="3"/>
    </row>
    <row r="635" spans="6:10" ht="12.75">
      <c r="F635" s="3"/>
      <c r="G635" s="3"/>
      <c r="H635" s="3"/>
      <c r="I635" s="3"/>
      <c r="J635" s="3"/>
    </row>
    <row r="636" spans="6:10" ht="12.75">
      <c r="F636" s="3"/>
      <c r="G636" s="3"/>
      <c r="H636" s="3"/>
      <c r="I636" s="3"/>
      <c r="J636" s="3"/>
    </row>
    <row r="637" spans="6:10" ht="12.75">
      <c r="F637" s="3"/>
      <c r="G637" s="3"/>
      <c r="H637" s="3"/>
      <c r="I637" s="3"/>
      <c r="J637" s="3"/>
    </row>
    <row r="638" spans="6:10" ht="12.75">
      <c r="F638" s="3"/>
      <c r="G638" s="3"/>
      <c r="H638" s="3"/>
      <c r="I638" s="3"/>
      <c r="J638" s="3"/>
    </row>
    <row r="639" spans="6:10" ht="12.75">
      <c r="F639" s="3"/>
      <c r="G639" s="3"/>
      <c r="H639" s="3"/>
      <c r="I639" s="3"/>
      <c r="J639" s="3"/>
    </row>
    <row r="640" spans="6:10" ht="12.75">
      <c r="F640" s="3"/>
      <c r="G640" s="3"/>
      <c r="H640" s="3"/>
      <c r="I640" s="3"/>
      <c r="J640" s="3"/>
    </row>
    <row r="641" spans="6:10" ht="12.75">
      <c r="F641" s="3"/>
      <c r="G641" s="3"/>
      <c r="H641" s="3"/>
      <c r="I641" s="3"/>
      <c r="J641" s="3"/>
    </row>
    <row r="642" spans="6:10" ht="12.75">
      <c r="F642" s="3"/>
      <c r="G642" s="3"/>
      <c r="H642" s="3"/>
      <c r="I642" s="3"/>
      <c r="J642" s="3"/>
    </row>
    <row r="643" spans="6:10" ht="12.75">
      <c r="F643" s="3"/>
      <c r="G643" s="3"/>
      <c r="H643" s="3"/>
      <c r="I643" s="3"/>
      <c r="J643" s="3"/>
    </row>
    <row r="644" spans="6:10" ht="12.75">
      <c r="F644" s="3"/>
      <c r="G644" s="3"/>
      <c r="H644" s="3"/>
      <c r="I644" s="3"/>
      <c r="J644" s="3"/>
    </row>
    <row r="645" spans="6:10" ht="12.75">
      <c r="F645" s="3"/>
      <c r="G645" s="3"/>
      <c r="H645" s="3"/>
      <c r="I645" s="3"/>
      <c r="J645" s="3"/>
    </row>
    <row r="646" spans="6:10" ht="12.75">
      <c r="F646" s="3"/>
      <c r="G646" s="3"/>
      <c r="H646" s="3"/>
      <c r="I646" s="3"/>
      <c r="J646" s="3"/>
    </row>
    <row r="647" spans="6:10" ht="12.75">
      <c r="F647" s="3"/>
      <c r="G647" s="3"/>
      <c r="H647" s="3"/>
      <c r="I647" s="3"/>
      <c r="J647" s="3"/>
    </row>
    <row r="648" spans="6:10" ht="12.75">
      <c r="F648" s="3"/>
      <c r="G648" s="3"/>
      <c r="H648" s="3"/>
      <c r="I648" s="3"/>
      <c r="J648" s="3"/>
    </row>
    <row r="649" spans="6:10" ht="12.75">
      <c r="F649" s="3"/>
      <c r="G649" s="3"/>
      <c r="H649" s="3"/>
      <c r="I649" s="3"/>
      <c r="J649" s="3"/>
    </row>
    <row r="650" spans="6:10" ht="12.75">
      <c r="F650" s="3"/>
      <c r="G650" s="3"/>
      <c r="H650" s="3"/>
      <c r="I650" s="3"/>
      <c r="J650" s="3"/>
    </row>
    <row r="651" spans="6:10" ht="12.75">
      <c r="F651" s="3"/>
      <c r="G651" s="3"/>
      <c r="H651" s="3"/>
      <c r="I651" s="3"/>
      <c r="J651" s="3"/>
    </row>
    <row r="652" spans="6:10" ht="12.75">
      <c r="F652" s="3"/>
      <c r="G652" s="3"/>
      <c r="H652" s="3"/>
      <c r="I652" s="3"/>
      <c r="J652" s="3"/>
    </row>
    <row r="653" spans="6:10" ht="12.75">
      <c r="F653" s="3"/>
      <c r="G653" s="3"/>
      <c r="H653" s="3"/>
      <c r="I653" s="3"/>
      <c r="J653" s="3"/>
    </row>
    <row r="654" spans="6:10" ht="12.75">
      <c r="F654" s="3"/>
      <c r="G654" s="3"/>
      <c r="H654" s="3"/>
      <c r="I654" s="3"/>
      <c r="J654" s="3"/>
    </row>
    <row r="655" spans="6:10" ht="12.75">
      <c r="F655" s="3"/>
      <c r="G655" s="3"/>
      <c r="H655" s="3"/>
      <c r="I655" s="3"/>
      <c r="J655" s="3"/>
    </row>
    <row r="656" spans="6:10" ht="12.75">
      <c r="F656" s="3"/>
      <c r="G656" s="3"/>
      <c r="H656" s="3"/>
      <c r="I656" s="3"/>
      <c r="J656" s="3"/>
    </row>
    <row r="657" spans="6:10" ht="12.75">
      <c r="F657" s="3"/>
      <c r="G657" s="3"/>
      <c r="H657" s="3"/>
      <c r="I657" s="3"/>
      <c r="J657" s="3"/>
    </row>
    <row r="658" spans="6:10" ht="12.75">
      <c r="F658" s="3"/>
      <c r="G658" s="3"/>
      <c r="H658" s="3"/>
      <c r="I658" s="3"/>
      <c r="J658" s="3"/>
    </row>
    <row r="659" spans="6:10" ht="12.75">
      <c r="F659" s="3"/>
      <c r="G659" s="3"/>
      <c r="H659" s="3"/>
      <c r="I659" s="3"/>
      <c r="J659" s="3"/>
    </row>
    <row r="660" spans="6:10" ht="12.75">
      <c r="F660" s="3"/>
      <c r="G660" s="3"/>
      <c r="H660" s="3"/>
      <c r="I660" s="3"/>
      <c r="J660" s="3"/>
    </row>
    <row r="661" spans="6:10" ht="12.75">
      <c r="F661" s="3"/>
      <c r="G661" s="3"/>
      <c r="H661" s="3"/>
      <c r="I661" s="3"/>
      <c r="J661" s="3"/>
    </row>
    <row r="662" spans="6:10" ht="12.75">
      <c r="F662" s="3"/>
      <c r="G662" s="3"/>
      <c r="H662" s="3"/>
      <c r="I662" s="3"/>
      <c r="J662" s="3"/>
    </row>
    <row r="663" spans="6:10" ht="12.75">
      <c r="F663" s="3"/>
      <c r="G663" s="3"/>
      <c r="H663" s="3"/>
      <c r="I663" s="3"/>
      <c r="J663" s="3"/>
    </row>
    <row r="664" spans="6:10" ht="12.75">
      <c r="F664" s="3"/>
      <c r="G664" s="3"/>
      <c r="H664" s="3"/>
      <c r="I664" s="3"/>
      <c r="J664" s="3"/>
    </row>
    <row r="665" spans="6:10" ht="12.75">
      <c r="F665" s="3"/>
      <c r="G665" s="3"/>
      <c r="H665" s="3"/>
      <c r="I665" s="3"/>
      <c r="J665" s="3"/>
    </row>
    <row r="666" spans="6:10" ht="12.75">
      <c r="F666" s="3"/>
      <c r="G666" s="3"/>
      <c r="H666" s="3"/>
      <c r="I666" s="3"/>
      <c r="J666" s="3"/>
    </row>
    <row r="667" spans="6:10" ht="12.75">
      <c r="F667" s="3"/>
      <c r="G667" s="3"/>
      <c r="H667" s="3"/>
      <c r="I667" s="3"/>
      <c r="J667" s="3"/>
    </row>
    <row r="668" spans="6:10" ht="12.75">
      <c r="F668" s="3"/>
      <c r="G668" s="3"/>
      <c r="H668" s="3"/>
      <c r="I668" s="3"/>
      <c r="J668" s="3"/>
    </row>
    <row r="669" spans="6:10" ht="12.75">
      <c r="F669" s="3"/>
      <c r="G669" s="3"/>
      <c r="H669" s="3"/>
      <c r="I669" s="3"/>
      <c r="J669" s="3"/>
    </row>
    <row r="670" spans="6:10" ht="12.75">
      <c r="F670" s="3"/>
      <c r="G670" s="3"/>
      <c r="H670" s="3"/>
      <c r="I670" s="3"/>
      <c r="J670" s="3"/>
    </row>
    <row r="671" spans="6:10" ht="12.75">
      <c r="F671" s="3"/>
      <c r="G671" s="3"/>
      <c r="H671" s="3"/>
      <c r="I671" s="3"/>
      <c r="J671" s="3"/>
    </row>
    <row r="672" spans="6:10" ht="12.75">
      <c r="F672" s="3"/>
      <c r="G672" s="3"/>
      <c r="H672" s="3"/>
      <c r="I672" s="3"/>
      <c r="J672" s="3"/>
    </row>
    <row r="673" spans="6:10" ht="12.75">
      <c r="F673" s="3"/>
      <c r="G673" s="3"/>
      <c r="H673" s="3"/>
      <c r="I673" s="3"/>
      <c r="J673" s="3"/>
    </row>
    <row r="674" spans="6:10" ht="12.75">
      <c r="F674" s="3"/>
      <c r="G674" s="3"/>
      <c r="H674" s="3"/>
      <c r="I674" s="3"/>
      <c r="J674" s="3"/>
    </row>
    <row r="675" spans="6:10" ht="12.75">
      <c r="F675" s="3"/>
      <c r="G675" s="3"/>
      <c r="H675" s="3"/>
      <c r="I675" s="3"/>
      <c r="J675" s="3"/>
    </row>
    <row r="676" spans="6:10" ht="12.75">
      <c r="F676" s="3"/>
      <c r="G676" s="3"/>
      <c r="H676" s="3"/>
      <c r="I676" s="3"/>
      <c r="J676" s="3"/>
    </row>
    <row r="677" spans="6:10" ht="12.75">
      <c r="F677" s="3"/>
      <c r="G677" s="3"/>
      <c r="H677" s="3"/>
      <c r="I677" s="3"/>
      <c r="J677" s="3"/>
    </row>
    <row r="678" spans="6:10" ht="12.75">
      <c r="F678" s="3"/>
      <c r="G678" s="3"/>
      <c r="H678" s="3"/>
      <c r="I678" s="3"/>
      <c r="J678" s="3"/>
    </row>
    <row r="679" spans="6:10" ht="12.75">
      <c r="F679" s="3"/>
      <c r="G679" s="3"/>
      <c r="H679" s="3"/>
      <c r="I679" s="3"/>
      <c r="J679" s="3"/>
    </row>
    <row r="680" spans="6:10" ht="12.75">
      <c r="F680" s="3"/>
      <c r="G680" s="3"/>
      <c r="H680" s="3"/>
      <c r="I680" s="3"/>
      <c r="J680" s="3"/>
    </row>
    <row r="681" spans="6:10" ht="12.75">
      <c r="F681" s="3"/>
      <c r="G681" s="3"/>
      <c r="H681" s="3"/>
      <c r="I681" s="3"/>
      <c r="J681" s="3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Chris Droussiotis</cp:lastModifiedBy>
  <cp:lastPrinted>2012-03-29T15:32:11Z</cp:lastPrinted>
  <dcterms:created xsi:type="dcterms:W3CDTF">2003-02-26T02:02:49Z</dcterms:created>
  <dcterms:modified xsi:type="dcterms:W3CDTF">2021-03-26T03:32:46Z</dcterms:modified>
  <cp:category/>
  <cp:version/>
  <cp:contentType/>
  <cp:contentStatus/>
</cp:coreProperties>
</file>