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'Sheet1'!$A$1:$N$77</definedName>
  </definedNames>
  <calcPr fullCalcOnLoad="1"/>
</workbook>
</file>

<file path=xl/sharedStrings.xml><?xml version="1.0" encoding="utf-8"?>
<sst xmlns="http://schemas.openxmlformats.org/spreadsheetml/2006/main" count="148" uniqueCount="94">
  <si>
    <t>A</t>
  </si>
  <si>
    <t>B</t>
  </si>
  <si>
    <t>Independent</t>
  </si>
  <si>
    <t>Dependent</t>
  </si>
  <si>
    <t>(Y - Avg Y)</t>
  </si>
  <si>
    <t>(X - Avg X)</t>
  </si>
  <si>
    <t>Beta 
(Slope)</t>
  </si>
  <si>
    <t>Slope (b)=</t>
  </si>
  <si>
    <t>Forecast =</t>
  </si>
  <si>
    <t>predicts the standard error y-value for each x in the regression</t>
  </si>
  <si>
    <t>Average =</t>
  </si>
  <si>
    <t>Variance</t>
  </si>
  <si>
    <t>St. Deviation =</t>
  </si>
  <si>
    <t>Standard Error =</t>
  </si>
  <si>
    <t>C</t>
  </si>
  <si>
    <t>D</t>
  </si>
  <si>
    <t>E</t>
  </si>
  <si>
    <t>F</t>
  </si>
  <si>
    <t>G</t>
  </si>
  <si>
    <t>H</t>
  </si>
  <si>
    <t>I</t>
  </si>
  <si>
    <t>Relationship between Dependent Y with Indepent X</t>
  </si>
  <si>
    <t>E x F</t>
  </si>
  <si>
    <t xml:space="preserve"> F^2</t>
  </si>
  <si>
    <t>=</t>
  </si>
  <si>
    <r>
      <t>Σ</t>
    </r>
    <r>
      <rPr>
        <u val="single"/>
        <sz val="10"/>
        <rFont val="Arial"/>
        <family val="2"/>
      </rPr>
      <t xml:space="preserve"> </t>
    </r>
    <r>
      <rPr>
        <u val="single"/>
        <sz val="16"/>
        <rFont val="Arial"/>
        <family val="2"/>
      </rPr>
      <t>[</t>
    </r>
    <r>
      <rPr>
        <u val="single"/>
        <sz val="10"/>
        <rFont val="Arial"/>
        <family val="2"/>
      </rPr>
      <t>y - Avg(y)</t>
    </r>
    <r>
      <rPr>
        <u val="single"/>
        <sz val="16"/>
        <rFont val="Arial"/>
        <family val="2"/>
      </rPr>
      <t>] . [</t>
    </r>
    <r>
      <rPr>
        <u val="single"/>
        <sz val="10"/>
        <rFont val="Arial"/>
        <family val="2"/>
      </rPr>
      <t>x - Avg(x)</t>
    </r>
    <r>
      <rPr>
        <u val="single"/>
        <sz val="16"/>
        <rFont val="Arial"/>
        <family val="2"/>
      </rPr>
      <t>]</t>
    </r>
    <r>
      <rPr>
        <sz val="10"/>
        <rFont val="Arial"/>
        <family val="0"/>
      </rPr>
      <t xml:space="preserve">
</t>
    </r>
    <r>
      <rPr>
        <sz val="16"/>
        <rFont val="Arial"/>
        <family val="2"/>
      </rPr>
      <t>Σ</t>
    </r>
    <r>
      <rPr>
        <sz val="10"/>
        <rFont val="Arial"/>
        <family val="0"/>
      </rPr>
      <t xml:space="preserve"> </t>
    </r>
    <r>
      <rPr>
        <sz val="16"/>
        <rFont val="Arial"/>
        <family val="2"/>
      </rPr>
      <t>[</t>
    </r>
    <r>
      <rPr>
        <sz val="10"/>
        <rFont val="Arial"/>
        <family val="0"/>
      </rPr>
      <t>x - Avg (x)</t>
    </r>
    <r>
      <rPr>
        <sz val="16"/>
        <rFont val="Arial"/>
        <family val="2"/>
      </rPr>
      <t xml:space="preserve">] </t>
    </r>
    <r>
      <rPr>
        <vertAlign val="superscript"/>
        <sz val="12"/>
        <rFont val="Arial"/>
        <family val="2"/>
      </rPr>
      <t>2</t>
    </r>
  </si>
  <si>
    <t>Starwood
Company 
Y</t>
  </si>
  <si>
    <t>S&amp;P
 Market
 X</t>
  </si>
  <si>
    <t>Starwood
Hotel
Stock Prices</t>
  </si>
  <si>
    <t>S&amp;P500
Index</t>
  </si>
  <si>
    <t>predicts value of y given a value of x=1%</t>
  </si>
  <si>
    <t>Starwood
 Change 
HPR</t>
  </si>
  <si>
    <t>S&amp;P500
Change
HPR</t>
  </si>
  <si>
    <t>Day</t>
  </si>
  <si>
    <t>7-month Data</t>
  </si>
  <si>
    <t>J</t>
  </si>
  <si>
    <t>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</si>
  <si>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</si>
  <si>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</si>
  <si>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</si>
  <si>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</si>
  <si>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</si>
  <si>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</si>
  <si>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</si>
  <si>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</si>
  <si>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</si>
  <si>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</si>
  <si>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</si>
  <si>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</si>
  <si>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</si>
  <si>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</si>
  <si>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</si>
  <si>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</si>
  <si>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</si>
  <si>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</si>
  <si>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</si>
  <si>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</si>
  <si>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</si>
  <si>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</si>
  <si>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</si>
  <si>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</si>
  <si>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=SLOPE(C21:C27,D21:D27)</t>
  </si>
  <si>
    <t>=FORECAST(1,C21:C27,D21:D27)</t>
  </si>
  <si>
    <t>=STEYX(C21:C27,D21:D27)</t>
  </si>
  <si>
    <t>Calculating Beta Coefficient</t>
  </si>
  <si>
    <t xml:space="preserve"> Low R squared (Beta coefficinet is not reliable)</t>
  </si>
  <si>
    <t>Explanation</t>
  </si>
  <si>
    <t>Square Root of R Square</t>
  </si>
  <si>
    <t>This is used if more than one x variable</t>
  </si>
  <si>
    <t>This is the sample estimate of the standard deviation of the error</t>
  </si>
  <si>
    <t>Number of observations used in the regression</t>
  </si>
  <si>
    <t>ANOVA (Analysis of variance)</t>
  </si>
  <si>
    <t>This table splits the sum of the squares into its components</t>
  </si>
  <si>
    <t>R^2 = 1- (0.0781/0.1237)</t>
  </si>
  <si>
    <t>Calculating Standard Deviation</t>
  </si>
  <si>
    <t>Average</t>
  </si>
  <si>
    <t>Variance =</t>
  </si>
  <si>
    <t>=SQRT(F122)</t>
  </si>
  <si>
    <t>=STDEV(C115:C121)</t>
  </si>
  <si>
    <t xml:space="preserve">n = </t>
  </si>
  <si>
    <t>n - 1 =</t>
  </si>
  <si>
    <t>=SUM(F115:F121)/C125</t>
  </si>
  <si>
    <t>Calculating Sharp Ratio</t>
  </si>
  <si>
    <t>Risk Free (rf) =</t>
  </si>
  <si>
    <t>Return =</t>
  </si>
  <si>
    <t>Standard Deviation =</t>
  </si>
  <si>
    <t>Sharp Ratio</t>
  </si>
  <si>
    <t>=+(C132-C131)/C133</t>
  </si>
  <si>
    <t>Statistics Worksheet - Portfolio Analysis</t>
  </si>
  <si>
    <t>Starwood
Hotel
Stock Prices Change</t>
  </si>
  <si>
    <t>=COUNT(C87:C92)</t>
  </si>
  <si>
    <t>=+C95-1</t>
  </si>
  <si>
    <t>Standard Deviation (Long form) =</t>
  </si>
  <si>
    <t>Standard Deviation (using Excel) =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</si>
</sst>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%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"/>
    <numFmt numFmtId="176" formatCode="mmm\-yyyy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3" borderId="3" xfId="0" applyFill="1" applyBorder="1" applyAlignment="1">
      <alignment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4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0" fontId="1" fillId="0" borderId="5" xfId="21" applyNumberFormat="1" applyFont="1" applyBorder="1" applyAlignment="1">
      <alignment horizontal="center"/>
    </xf>
    <xf numFmtId="171" fontId="1" fillId="0" borderId="0" xfId="21" applyNumberFormat="1" applyFont="1" applyAlignment="1">
      <alignment horizontal="center"/>
    </xf>
    <xf numFmtId="171" fontId="1" fillId="0" borderId="0" xfId="21" applyNumberFormat="1" applyFont="1" applyAlignment="1">
      <alignment horizontal="center" vertical="top"/>
    </xf>
    <xf numFmtId="16" fontId="1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0" fontId="0" fillId="0" borderId="0" xfId="21" applyNumberFormat="1" applyAlignment="1">
      <alignment horizontal="center"/>
    </xf>
    <xf numFmtId="10" fontId="0" fillId="0" borderId="0" xfId="21" applyNumberFormat="1" applyAlignment="1">
      <alignment/>
    </xf>
    <xf numFmtId="43" fontId="0" fillId="0" borderId="1" xfId="15" applyBorder="1" applyAlignment="1">
      <alignment horizontal="center"/>
    </xf>
    <xf numFmtId="10" fontId="0" fillId="0" borderId="1" xfId="21" applyNumberForma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16" fontId="0" fillId="0" borderId="0" xfId="0" applyNumberFormat="1" applyAlignment="1">
      <alignment horizontal="center"/>
    </xf>
    <xf numFmtId="16" fontId="0" fillId="0" borderId="6" xfId="0" applyNumberFormat="1" applyBorder="1" applyAlignment="1">
      <alignment horizont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Continuous"/>
    </xf>
    <xf numFmtId="168" fontId="0" fillId="0" borderId="0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0" fillId="2" borderId="8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9" xfId="0" applyFont="1" applyBorder="1" applyAlignment="1" quotePrefix="1">
      <alignment/>
    </xf>
    <xf numFmtId="0" fontId="1" fillId="3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0" fontId="11" fillId="2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 applyFont="1" applyAlignment="1" quotePrefix="1">
      <alignment horizontal="left"/>
    </xf>
    <xf numFmtId="2" fontId="0" fillId="0" borderId="0" xfId="0" applyNumberFormat="1" applyFont="1" applyBorder="1" applyAlignment="1" quotePrefix="1">
      <alignment horizontal="center"/>
    </xf>
    <xf numFmtId="2" fontId="0" fillId="0" borderId="0" xfId="0" applyNumberFormat="1" applyAlignment="1" quotePrefix="1">
      <alignment/>
    </xf>
    <xf numFmtId="10" fontId="0" fillId="0" borderId="0" xfId="0" applyNumberFormat="1" applyAlignment="1">
      <alignment/>
    </xf>
    <xf numFmtId="2" fontId="1" fillId="2" borderId="4" xfId="0" applyNumberFormat="1" applyFont="1" applyFill="1" applyBorder="1" applyAlignment="1" quotePrefix="1">
      <alignment/>
    </xf>
    <xf numFmtId="2" fontId="0" fillId="0" borderId="0" xfId="0" applyNumberFormat="1" applyFont="1" applyFill="1" applyBorder="1" applyAlignment="1" quotePrefix="1">
      <alignment horizontal="center"/>
    </xf>
    <xf numFmtId="170" fontId="0" fillId="0" borderId="0" xfId="21" applyNumberFormat="1" applyAlignment="1">
      <alignment horizontal="center"/>
    </xf>
    <xf numFmtId="170" fontId="0" fillId="0" borderId="1" xfId="21" applyNumberFormat="1" applyBorder="1" applyAlignment="1">
      <alignment horizontal="center"/>
    </xf>
    <xf numFmtId="10" fontId="1" fillId="0" borderId="0" xfId="21" applyNumberFormat="1" applyFont="1" applyAlignment="1">
      <alignment horizontal="center"/>
    </xf>
    <xf numFmtId="10" fontId="0" fillId="0" borderId="1" xfId="21" applyNumberFormat="1" applyBorder="1" applyAlignment="1">
      <alignment horizontal="center"/>
    </xf>
    <xf numFmtId="10" fontId="1" fillId="0" borderId="0" xfId="21" applyNumberFormat="1" applyFont="1" applyAlignment="1" quotePrefix="1">
      <alignment horizontal="center"/>
    </xf>
    <xf numFmtId="10" fontId="1" fillId="0" borderId="2" xfId="21" applyNumberFormat="1" applyFont="1" applyBorder="1" applyAlignment="1">
      <alignment horizontal="center"/>
    </xf>
    <xf numFmtId="10" fontId="0" fillId="0" borderId="0" xfId="21" applyNumberFormat="1" applyAlignment="1" quotePrefix="1">
      <alignment horizontal="center"/>
    </xf>
    <xf numFmtId="173" fontId="0" fillId="0" borderId="0" xfId="15" applyNumberFormat="1" applyFont="1" applyFill="1" applyBorder="1" applyAlignment="1" quotePrefix="1">
      <alignment horizontal="left"/>
    </xf>
    <xf numFmtId="0" fontId="1" fillId="0" borderId="0" xfId="0" applyFont="1" applyAlignment="1" quotePrefix="1">
      <alignment horizontal="right"/>
    </xf>
    <xf numFmtId="173" fontId="0" fillId="0" borderId="0" xfId="0" applyNumberFormat="1" applyAlignment="1" quotePrefix="1">
      <alignment horizontal="left"/>
    </xf>
    <xf numFmtId="0" fontId="0" fillId="0" borderId="0" xfId="15" applyNumberFormat="1" applyFont="1" applyFill="1" applyBorder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Company Vs.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Company 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Sheet1!$C$21:$C$27</c:f>
              <c:numCache/>
            </c:numRef>
          </c:val>
          <c:smooth val="1"/>
        </c:ser>
        <c:ser>
          <c:idx val="1"/>
          <c:order val="1"/>
          <c:tx>
            <c:v>Market 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Sheet1!$D$21:$D$27</c:f>
              <c:numCache/>
            </c:numRef>
          </c:val>
          <c:smooth val="1"/>
        </c:ser>
        <c:axId val="810913"/>
        <c:axId val="7298218"/>
      </c:line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810913"/>
        <c:crossesAt val="1"/>
        <c:crossBetween val="between"/>
        <c:dispUnits/>
      </c:valAx>
      <c:spPr>
        <a:solidFill>
          <a:srgbClr val="FFFF00"/>
        </a:solidFill>
        <a:ln w="381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28</xdr:row>
      <xdr:rowOff>47625</xdr:rowOff>
    </xdr:from>
    <xdr:to>
      <xdr:col>9</xdr:col>
      <xdr:colOff>333375</xdr:colOff>
      <xdr:row>30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7639050" y="6210300"/>
          <a:ext cx="323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66675</xdr:rowOff>
    </xdr:from>
    <xdr:to>
      <xdr:col>9</xdr:col>
      <xdr:colOff>571500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323850" y="8191500"/>
        <a:ext cx="78771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1476375</xdr:colOff>
      <xdr:row>70</xdr:row>
      <xdr:rowOff>76200</xdr:rowOff>
    </xdr:from>
    <xdr:to>
      <xdr:col>3</xdr:col>
      <xdr:colOff>1971675</xdr:colOff>
      <xdr:row>70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3733800" y="13573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1543050</xdr:colOff>
      <xdr:row>71</xdr:row>
      <xdr:rowOff>66675</xdr:rowOff>
    </xdr:from>
    <xdr:to>
      <xdr:col>4</xdr:col>
      <xdr:colOff>9525</xdr:colOff>
      <xdr:row>71</xdr:row>
      <xdr:rowOff>66675</xdr:rowOff>
    </xdr:to>
    <xdr:sp>
      <xdr:nvSpPr>
        <xdr:cNvPr id="4" name="Line 5"/>
        <xdr:cNvSpPr>
          <a:spLocks/>
        </xdr:cNvSpPr>
      </xdr:nvSpPr>
      <xdr:spPr>
        <a:xfrm flipH="1">
          <a:off x="3800475" y="13725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8"/>
    </sheetView>
  </sheetViews>
  <sheetFormatPr defaultColWidth="9.140625" defaultRowHeight="12.75"/>
  <sheetData>
    <row r="1" ht="12.75">
      <c r="A1" t="s">
        <v>37</v>
      </c>
    </row>
    <row r="2" ht="13.5" thickBot="1"/>
    <row r="3" spans="1:2" ht="12.75">
      <c r="A3" s="40" t="s">
        <v>38</v>
      </c>
      <c r="B3" s="40"/>
    </row>
    <row r="4" spans="1:2" ht="12.75">
      <c r="A4" s="37" t="s">
        <v>39</v>
      </c>
      <c r="B4" s="37">
        <v>0.607247182191434</v>
      </c>
    </row>
    <row r="5" spans="1:2" ht="12.75">
      <c r="A5" s="37" t="s">
        <v>40</v>
      </c>
      <c r="B5" s="37">
        <v>0.36874914027943667</v>
      </c>
    </row>
    <row r="6" spans="1:2" ht="12.75">
      <c r="A6" s="37" t="s">
        <v>41</v>
      </c>
      <c r="B6" s="37">
        <v>0.21093642534929585</v>
      </c>
    </row>
    <row r="7" spans="1:2" ht="12.75">
      <c r="A7" s="37" t="s">
        <v>42</v>
      </c>
      <c r="B7" s="37">
        <v>0.1396919676165511</v>
      </c>
    </row>
    <row r="8" spans="1:2" ht="13.5" thickBot="1">
      <c r="A8" s="38" t="s">
        <v>43</v>
      </c>
      <c r="B8" s="38">
        <v>6</v>
      </c>
    </row>
    <row r="10" ht="13.5" thickBot="1">
      <c r="A10" t="s">
        <v>44</v>
      </c>
    </row>
    <row r="11" spans="1:6" ht="12.75">
      <c r="A11" s="39"/>
      <c r="B11" s="39" t="s">
        <v>49</v>
      </c>
      <c r="C11" s="39" t="s">
        <v>50</v>
      </c>
      <c r="D11" s="39" t="s">
        <v>51</v>
      </c>
      <c r="E11" s="39" t="s">
        <v>17</v>
      </c>
      <c r="F11" s="39" t="s">
        <v>52</v>
      </c>
    </row>
    <row r="12" spans="1:6" ht="12.75">
      <c r="A12" s="37" t="s">
        <v>45</v>
      </c>
      <c r="B12" s="37">
        <v>1</v>
      </c>
      <c r="C12" s="37">
        <v>0.04559654063106389</v>
      </c>
      <c r="D12" s="37">
        <v>0.04559654063106389</v>
      </c>
      <c r="E12" s="37">
        <v>2.3366250333040104</v>
      </c>
      <c r="F12" s="37">
        <v>0.20109016453239445</v>
      </c>
    </row>
    <row r="13" spans="1:6" ht="12.75">
      <c r="A13" s="37" t="s">
        <v>46</v>
      </c>
      <c r="B13" s="37">
        <v>4</v>
      </c>
      <c r="C13" s="37">
        <v>0.07805538326633424</v>
      </c>
      <c r="D13" s="37">
        <v>0.01951384581658356</v>
      </c>
      <c r="E13" s="37"/>
      <c r="F13" s="37"/>
    </row>
    <row r="14" spans="1:6" ht="13.5" thickBot="1">
      <c r="A14" s="38" t="s">
        <v>47</v>
      </c>
      <c r="B14" s="38">
        <v>5</v>
      </c>
      <c r="C14" s="38">
        <v>0.12365192389739812</v>
      </c>
      <c r="D14" s="38"/>
      <c r="E14" s="38"/>
      <c r="F14" s="38"/>
    </row>
    <row r="15" ht="13.5" thickBot="1"/>
    <row r="16" spans="1:9" ht="12.75">
      <c r="A16" s="39"/>
      <c r="B16" s="39" t="s">
        <v>53</v>
      </c>
      <c r="C16" s="39" t="s">
        <v>42</v>
      </c>
      <c r="D16" s="39" t="s">
        <v>54</v>
      </c>
      <c r="E16" s="39" t="s">
        <v>55</v>
      </c>
      <c r="F16" s="39" t="s">
        <v>56</v>
      </c>
      <c r="G16" s="39" t="s">
        <v>57</v>
      </c>
      <c r="H16" s="39" t="s">
        <v>58</v>
      </c>
      <c r="I16" s="39" t="s">
        <v>59</v>
      </c>
    </row>
    <row r="17" spans="1:9" ht="12.75">
      <c r="A17" s="37" t="s">
        <v>48</v>
      </c>
      <c r="B17" s="37">
        <v>-0.015561848799212144</v>
      </c>
      <c r="C17" s="37">
        <v>0.07831804805086133</v>
      </c>
      <c r="D17" s="37">
        <v>-0.19870067227806754</v>
      </c>
      <c r="E17" s="37">
        <v>0.8521877201277775</v>
      </c>
      <c r="F17" s="37">
        <v>-0.2330076099466114</v>
      </c>
      <c r="G17" s="37">
        <v>0.20188391234818714</v>
      </c>
      <c r="H17" s="37">
        <v>-0.2330076099466114</v>
      </c>
      <c r="I17" s="37">
        <v>0.20188391234818714</v>
      </c>
    </row>
    <row r="18" spans="1:9" ht="13.5" thickBot="1">
      <c r="A18" s="38" t="s">
        <v>60</v>
      </c>
      <c r="B18" s="38">
        <v>2.7824075728950906</v>
      </c>
      <c r="C18" s="38">
        <v>1.8202298583773322</v>
      </c>
      <c r="D18" s="38">
        <v>1.528602313652576</v>
      </c>
      <c r="E18" s="38">
        <v>0.2010901645323946</v>
      </c>
      <c r="F18" s="38">
        <v>-2.271360707451228</v>
      </c>
      <c r="G18" s="38">
        <v>7.836175853241409</v>
      </c>
      <c r="H18" s="38">
        <v>-2.271360707451228</v>
      </c>
      <c r="I18" s="38">
        <v>7.836175853241409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12.28125" style="0" customWidth="1"/>
    <col min="4" max="4" width="29.8515625" style="0" customWidth="1"/>
    <col min="5" max="5" width="3.7109375" style="0" customWidth="1"/>
    <col min="6" max="6" width="10.57421875" style="0" customWidth="1"/>
    <col min="7" max="7" width="10.8515625" style="0" customWidth="1"/>
    <col min="8" max="8" width="14.57421875" style="0" customWidth="1"/>
    <col min="9" max="9" width="11.00390625" style="0" customWidth="1"/>
    <col min="10" max="10" width="8.57421875" style="0" customWidth="1"/>
    <col min="11" max="11" width="3.7109375" style="0" customWidth="1"/>
    <col min="12" max="12" width="9.140625" style="0" hidden="1" customWidth="1"/>
    <col min="13" max="13" width="5.00390625" style="0" customWidth="1"/>
    <col min="14" max="14" width="11.00390625" style="0" customWidth="1"/>
  </cols>
  <sheetData>
    <row r="1" ht="26.25">
      <c r="A1" s="14" t="s">
        <v>88</v>
      </c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25" customHeight="1" thickBot="1">
      <c r="A3" s="54" t="s">
        <v>0</v>
      </c>
      <c r="B3" s="54" t="s">
        <v>1</v>
      </c>
      <c r="C3" s="54" t="s">
        <v>14</v>
      </c>
      <c r="D3" s="54" t="s">
        <v>15</v>
      </c>
      <c r="E3" s="54" t="s">
        <v>16</v>
      </c>
      <c r="F3" s="54" t="s">
        <v>17</v>
      </c>
      <c r="G3" s="54" t="s">
        <v>18</v>
      </c>
      <c r="H3" s="54" t="s">
        <v>19</v>
      </c>
      <c r="I3" s="54" t="s">
        <v>20</v>
      </c>
      <c r="J3" s="54" t="s">
        <v>35</v>
      </c>
      <c r="K3" s="54" t="s">
        <v>36</v>
      </c>
    </row>
    <row r="4" spans="1:13" ht="20.25" customHeight="1">
      <c r="A4" s="17"/>
      <c r="B4" s="55" t="s">
        <v>64</v>
      </c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</row>
    <row r="5" spans="1:13" ht="20.25" customHeight="1">
      <c r="A5" s="17"/>
      <c r="B5" s="55"/>
      <c r="C5" s="51"/>
      <c r="D5" s="51"/>
      <c r="E5" s="51"/>
      <c r="F5" s="51"/>
      <c r="G5" s="51"/>
      <c r="H5" s="51"/>
      <c r="I5" s="51"/>
      <c r="J5" s="51"/>
      <c r="K5" s="51"/>
      <c r="L5" s="52"/>
      <c r="M5" s="52"/>
    </row>
    <row r="6" spans="1:7" ht="15.75" customHeight="1" thickBot="1">
      <c r="A6" s="11"/>
      <c r="B6" s="53" t="s">
        <v>34</v>
      </c>
      <c r="C6" s="43"/>
      <c r="D6" s="43"/>
      <c r="F6" s="43"/>
      <c r="G6" s="43"/>
    </row>
    <row r="7" spans="1:7" ht="42" customHeight="1">
      <c r="A7" s="18">
        <f>ROW()</f>
        <v>7</v>
      </c>
      <c r="B7" s="31" t="s">
        <v>33</v>
      </c>
      <c r="C7" s="7" t="s">
        <v>28</v>
      </c>
      <c r="D7" s="7" t="s">
        <v>29</v>
      </c>
      <c r="F7" s="7" t="s">
        <v>31</v>
      </c>
      <c r="G7" s="7" t="s">
        <v>32</v>
      </c>
    </row>
    <row r="8" spans="1:4" ht="15.75" customHeight="1">
      <c r="A8" s="18">
        <f>ROW()</f>
        <v>8</v>
      </c>
      <c r="B8" s="32">
        <v>39933</v>
      </c>
      <c r="C8" s="20">
        <v>20.86</v>
      </c>
      <c r="D8" s="1">
        <v>872.81</v>
      </c>
    </row>
    <row r="9" spans="1:7" ht="15.75" customHeight="1">
      <c r="A9" s="18">
        <f>ROW()</f>
        <v>9</v>
      </c>
      <c r="B9" s="32">
        <v>39962</v>
      </c>
      <c r="C9" s="20">
        <v>24.47</v>
      </c>
      <c r="D9" s="1">
        <v>919.14</v>
      </c>
      <c r="F9" s="28">
        <f aca="true" t="shared" si="0" ref="F9:G14">+C9/C8-1</f>
        <v>0.173058485139022</v>
      </c>
      <c r="G9" s="28">
        <f t="shared" si="0"/>
        <v>0.053081426656431674</v>
      </c>
    </row>
    <row r="10" spans="1:7" ht="15.75" customHeight="1">
      <c r="A10" s="18">
        <f>ROW()</f>
        <v>10</v>
      </c>
      <c r="B10" s="32">
        <v>39994</v>
      </c>
      <c r="C10" s="20">
        <v>22.2</v>
      </c>
      <c r="D10" s="1">
        <v>919.32</v>
      </c>
      <c r="F10" s="28">
        <f t="shared" si="0"/>
        <v>-0.09276665304454434</v>
      </c>
      <c r="G10" s="28">
        <f t="shared" si="0"/>
        <v>0.00019583523728705643</v>
      </c>
    </row>
    <row r="11" spans="1:7" ht="15.75" customHeight="1">
      <c r="A11" s="18">
        <f>ROW()</f>
        <v>11</v>
      </c>
      <c r="B11" s="32">
        <v>40025</v>
      </c>
      <c r="C11" s="20">
        <v>23.1</v>
      </c>
      <c r="D11" s="1">
        <v>987.48</v>
      </c>
      <c r="F11" s="28">
        <f t="shared" si="0"/>
        <v>0.04054054054054057</v>
      </c>
      <c r="G11" s="28">
        <f t="shared" si="0"/>
        <v>0.07414175695078962</v>
      </c>
    </row>
    <row r="12" spans="1:7" ht="15.75" customHeight="1">
      <c r="A12" s="18">
        <f>ROW()</f>
        <v>12</v>
      </c>
      <c r="B12" s="32">
        <v>40056</v>
      </c>
      <c r="C12" s="20">
        <v>29.78</v>
      </c>
      <c r="D12" s="1">
        <v>1020.62</v>
      </c>
      <c r="F12" s="28">
        <f t="shared" si="0"/>
        <v>0.2891774891774892</v>
      </c>
      <c r="G12" s="28">
        <f t="shared" si="0"/>
        <v>0.03356017337059991</v>
      </c>
    </row>
    <row r="13" spans="1:7" ht="15.75" customHeight="1">
      <c r="A13" s="18">
        <f>ROW()</f>
        <v>13</v>
      </c>
      <c r="B13" s="32">
        <v>40086</v>
      </c>
      <c r="C13" s="20">
        <v>33.03</v>
      </c>
      <c r="D13" s="1">
        <v>1057.08</v>
      </c>
      <c r="F13" s="28">
        <f t="shared" si="0"/>
        <v>0.10913364674278037</v>
      </c>
      <c r="G13" s="28">
        <f t="shared" si="0"/>
        <v>0.03572338382551776</v>
      </c>
    </row>
    <row r="14" spans="1:7" ht="15.75" customHeight="1">
      <c r="A14" s="18">
        <f>ROW()</f>
        <v>14</v>
      </c>
      <c r="B14" s="33">
        <v>40116</v>
      </c>
      <c r="C14" s="29">
        <v>29.06</v>
      </c>
      <c r="D14" s="2">
        <v>1036.19</v>
      </c>
      <c r="F14" s="30">
        <f t="shared" si="0"/>
        <v>-0.12019376324553444</v>
      </c>
      <c r="G14" s="30">
        <f t="shared" si="0"/>
        <v>-0.019761985847807084</v>
      </c>
    </row>
    <row r="15" ht="15.75" customHeight="1">
      <c r="A15" s="18">
        <f>ROW()</f>
        <v>15</v>
      </c>
    </row>
    <row r="16" ht="15.75" customHeight="1">
      <c r="A16" s="18">
        <f>ROW()</f>
        <v>16</v>
      </c>
    </row>
    <row r="17" ht="15.75" customHeight="1">
      <c r="A17" s="18">
        <f>ROW()</f>
        <v>17</v>
      </c>
    </row>
    <row r="18" ht="15.75" customHeight="1">
      <c r="A18" s="18">
        <f>ROW()</f>
        <v>18</v>
      </c>
    </row>
    <row r="19" spans="1:10" ht="12.75">
      <c r="A19" s="18">
        <f>ROW()</f>
        <v>19</v>
      </c>
      <c r="C19" s="5" t="s">
        <v>3</v>
      </c>
      <c r="D19" s="5" t="s">
        <v>2</v>
      </c>
      <c r="F19" s="5" t="s">
        <v>16</v>
      </c>
      <c r="G19" s="5" t="s">
        <v>17</v>
      </c>
      <c r="H19" s="6" t="s">
        <v>22</v>
      </c>
      <c r="I19" s="5" t="s">
        <v>23</v>
      </c>
      <c r="J19" s="5"/>
    </row>
    <row r="20" spans="1:10" ht="38.25">
      <c r="A20" s="18">
        <f>ROW()</f>
        <v>20</v>
      </c>
      <c r="C20" s="7" t="s">
        <v>26</v>
      </c>
      <c r="D20" s="7" t="s">
        <v>27</v>
      </c>
      <c r="F20" s="34" t="s">
        <v>4</v>
      </c>
      <c r="G20" s="34" t="s">
        <v>5</v>
      </c>
      <c r="H20" s="35"/>
      <c r="I20" s="35"/>
      <c r="J20" s="36" t="s">
        <v>6</v>
      </c>
    </row>
    <row r="21" spans="1:10" ht="12.75">
      <c r="A21" s="18">
        <f>ROW()</f>
        <v>21</v>
      </c>
      <c r="B21" s="24">
        <f aca="true" t="shared" si="1" ref="B21:B27">+B8</f>
        <v>39933</v>
      </c>
      <c r="C21" s="1"/>
      <c r="D21" s="1"/>
      <c r="F21" s="25"/>
      <c r="G21" s="25"/>
      <c r="H21" s="25"/>
      <c r="I21" s="25"/>
      <c r="J21" s="1"/>
    </row>
    <row r="22" spans="1:10" ht="12.75">
      <c r="A22" s="18">
        <f>ROW()</f>
        <v>22</v>
      </c>
      <c r="B22" s="24">
        <f t="shared" si="1"/>
        <v>39962</v>
      </c>
      <c r="C22" s="27">
        <f aca="true" t="shared" si="2" ref="C22:D27">+F9</f>
        <v>0.173058485139022</v>
      </c>
      <c r="D22" s="27">
        <f t="shared" si="2"/>
        <v>0.053081426656431674</v>
      </c>
      <c r="F22" s="25">
        <f aca="true" t="shared" si="3" ref="F22:F27">+C22-$C$28</f>
        <v>0.10656686092072977</v>
      </c>
      <c r="G22" s="25">
        <f aca="true" t="shared" si="4" ref="G22:G27">+D22-$D$28</f>
        <v>0.02359132829096185</v>
      </c>
      <c r="H22" s="25">
        <f aca="true" t="shared" si="5" ref="H22:H27">+G22*F22</f>
        <v>0.002514053800918209</v>
      </c>
      <c r="I22" s="25">
        <f aca="true" t="shared" si="6" ref="I22:I27">+G22^2</f>
        <v>0.0005565507705319369</v>
      </c>
      <c r="J22" s="1"/>
    </row>
    <row r="23" spans="1:10" ht="12.75">
      <c r="A23" s="18">
        <f>ROW()</f>
        <v>23</v>
      </c>
      <c r="B23" s="24">
        <f t="shared" si="1"/>
        <v>39994</v>
      </c>
      <c r="C23" s="27">
        <f t="shared" si="2"/>
        <v>-0.09276665304454434</v>
      </c>
      <c r="D23" s="27">
        <f t="shared" si="2"/>
        <v>0.00019583523728705643</v>
      </c>
      <c r="F23" s="25">
        <f t="shared" si="3"/>
        <v>-0.1592582772628366</v>
      </c>
      <c r="G23" s="25">
        <f t="shared" si="4"/>
        <v>-0.029294263128182767</v>
      </c>
      <c r="H23" s="25">
        <f t="shared" si="5"/>
        <v>0.0046653538794786216</v>
      </c>
      <c r="I23" s="25">
        <f t="shared" si="6"/>
        <v>0.0008581538522232084</v>
      </c>
      <c r="J23" s="1"/>
    </row>
    <row r="24" spans="1:10" ht="12.75">
      <c r="A24" s="18">
        <f>ROW()</f>
        <v>24</v>
      </c>
      <c r="B24" s="24">
        <f t="shared" si="1"/>
        <v>40025</v>
      </c>
      <c r="C24" s="27">
        <f t="shared" si="2"/>
        <v>0.04054054054054057</v>
      </c>
      <c r="D24" s="27">
        <f t="shared" si="2"/>
        <v>0.07414175695078962</v>
      </c>
      <c r="F24" s="25">
        <f t="shared" si="3"/>
        <v>-0.02595108367775166</v>
      </c>
      <c r="G24" s="25">
        <f t="shared" si="4"/>
        <v>0.04465165858531979</v>
      </c>
      <c r="H24" s="25">
        <f t="shared" si="5"/>
        <v>-0.0011587589282980322</v>
      </c>
      <c r="I24" s="25">
        <f t="shared" si="6"/>
        <v>0.0019937706144199626</v>
      </c>
      <c r="J24" s="1"/>
    </row>
    <row r="25" spans="1:10" ht="12.75">
      <c r="A25" s="18">
        <f>ROW()</f>
        <v>25</v>
      </c>
      <c r="B25" s="24">
        <f t="shared" si="1"/>
        <v>40056</v>
      </c>
      <c r="C25" s="27">
        <f t="shared" si="2"/>
        <v>0.2891774891774892</v>
      </c>
      <c r="D25" s="27">
        <f t="shared" si="2"/>
        <v>0.03356017337059991</v>
      </c>
      <c r="F25" s="25">
        <f t="shared" si="3"/>
        <v>0.22268586495919696</v>
      </c>
      <c r="G25" s="25">
        <f t="shared" si="4"/>
        <v>0.004070075005130087</v>
      </c>
      <c r="H25" s="25">
        <f t="shared" si="5"/>
        <v>0.0009063481729662013</v>
      </c>
      <c r="I25" s="25">
        <f t="shared" si="6"/>
        <v>1.6565510547384674E-05</v>
      </c>
      <c r="J25" s="1"/>
    </row>
    <row r="26" spans="1:10" ht="12.75">
      <c r="A26" s="18">
        <f>ROW()</f>
        <v>26</v>
      </c>
      <c r="B26" s="24">
        <f t="shared" si="1"/>
        <v>40086</v>
      </c>
      <c r="C26" s="27">
        <f t="shared" si="2"/>
        <v>0.10913364674278037</v>
      </c>
      <c r="D26" s="27">
        <f t="shared" si="2"/>
        <v>0.03572338382551776</v>
      </c>
      <c r="F26" s="25">
        <f t="shared" si="3"/>
        <v>0.042642022524488135</v>
      </c>
      <c r="G26" s="25">
        <f t="shared" si="4"/>
        <v>0.006233285460047939</v>
      </c>
      <c r="H26" s="25">
        <f t="shared" si="5"/>
        <v>0.0002657998989889286</v>
      </c>
      <c r="I26" s="25">
        <f t="shared" si="6"/>
        <v>3.885384762644504E-05</v>
      </c>
      <c r="J26" s="1"/>
    </row>
    <row r="27" spans="1:10" ht="13.5" thickBot="1">
      <c r="A27" s="18">
        <f>ROW()</f>
        <v>27</v>
      </c>
      <c r="B27" s="24">
        <f t="shared" si="1"/>
        <v>40116</v>
      </c>
      <c r="C27" s="27">
        <f t="shared" si="2"/>
        <v>-0.12019376324553444</v>
      </c>
      <c r="D27" s="27">
        <f t="shared" si="2"/>
        <v>-0.019761985847807084</v>
      </c>
      <c r="F27" s="26">
        <f t="shared" si="3"/>
        <v>-0.18668538746382668</v>
      </c>
      <c r="G27" s="26">
        <f t="shared" si="4"/>
        <v>-0.04925208421327691</v>
      </c>
      <c r="H27" s="26">
        <f t="shared" si="5"/>
        <v>0.009194644424756622</v>
      </c>
      <c r="I27" s="26">
        <f t="shared" si="6"/>
        <v>0.0024257677993517208</v>
      </c>
      <c r="J27" s="1"/>
    </row>
    <row r="28" spans="1:15" ht="13.5" thickBot="1">
      <c r="A28" s="18">
        <f>ROW()</f>
        <v>28</v>
      </c>
      <c r="B28" s="3" t="s">
        <v>10</v>
      </c>
      <c r="C28" s="21">
        <f>AVERAGE(C21:C27)</f>
        <v>0.06649162421829223</v>
      </c>
      <c r="D28" s="21">
        <f>AVERAGE(D21:D27)</f>
        <v>0.029490098365469824</v>
      </c>
      <c r="F28" s="25"/>
      <c r="G28" s="25"/>
      <c r="H28" s="25">
        <f>SUM(H21:H27)</f>
        <v>0.01638744124881055</v>
      </c>
      <c r="I28" s="25">
        <f>SUM(I21:I27)</f>
        <v>0.005889662394700658</v>
      </c>
      <c r="J28" s="8">
        <f>+H28/I28</f>
        <v>2.782407572895092</v>
      </c>
      <c r="O28" s="19"/>
    </row>
    <row r="29" spans="1:15" ht="13.5" thickTop="1">
      <c r="A29" s="18"/>
      <c r="B29" s="3"/>
      <c r="C29" s="9"/>
      <c r="D29" s="9"/>
      <c r="F29" s="1"/>
      <c r="G29" s="1"/>
      <c r="H29" s="1"/>
      <c r="I29" s="1"/>
      <c r="J29" s="9"/>
      <c r="O29" s="19"/>
    </row>
    <row r="30" spans="1:15" ht="13.5" thickBot="1">
      <c r="A30" s="18">
        <f>ROW()</f>
        <v>30</v>
      </c>
      <c r="B30" s="3" t="s">
        <v>11</v>
      </c>
      <c r="C30" s="22">
        <f>VAR(C21:C27)</f>
        <v>0.02473038477947962</v>
      </c>
      <c r="D30" s="22">
        <f>VAR(D21:D27)</f>
        <v>0.0011779324789401315</v>
      </c>
      <c r="F30" s="1"/>
      <c r="G30" s="1"/>
      <c r="H30" s="1"/>
      <c r="I30" s="1"/>
      <c r="J30" s="9"/>
      <c r="O30" s="19"/>
    </row>
    <row r="31" spans="1:10" ht="51" customHeight="1" thickBot="1">
      <c r="A31" s="18">
        <f>ROW()</f>
        <v>31</v>
      </c>
      <c r="B31" s="15" t="s">
        <v>12</v>
      </c>
      <c r="C31" s="23">
        <f>STDEV(C21:C27)</f>
        <v>0.1572589736055772</v>
      </c>
      <c r="D31" s="23">
        <f>STDEV(D21:D27)</f>
        <v>0.03432102094839446</v>
      </c>
      <c r="F31" s="82" t="s">
        <v>25</v>
      </c>
      <c r="G31" s="83"/>
      <c r="H31" s="83"/>
      <c r="I31" s="16" t="s">
        <v>24</v>
      </c>
      <c r="J31" s="9"/>
    </row>
    <row r="32" spans="1:10" ht="12.75">
      <c r="A32" s="18">
        <f>ROW()</f>
        <v>32</v>
      </c>
      <c r="B32" s="3"/>
      <c r="C32" s="10"/>
      <c r="D32" s="10"/>
      <c r="F32" s="1"/>
      <c r="G32" s="1"/>
      <c r="H32" s="1"/>
      <c r="I32" s="1"/>
      <c r="J32" s="9"/>
    </row>
    <row r="33" spans="1:4" ht="12.75">
      <c r="A33" s="18">
        <f>ROW()</f>
        <v>33</v>
      </c>
      <c r="C33" s="1"/>
      <c r="D33" s="1"/>
    </row>
    <row r="34" spans="1:7" ht="12.75">
      <c r="A34" s="18">
        <f>ROW()</f>
        <v>34</v>
      </c>
      <c r="B34" s="3" t="s">
        <v>7</v>
      </c>
      <c r="C34" s="13">
        <f>SLOPE(C21:C27,D21:D27)</f>
        <v>2.782407572895092</v>
      </c>
      <c r="D34" s="56" t="s">
        <v>61</v>
      </c>
      <c r="E34" s="3"/>
      <c r="F34" s="12" t="s">
        <v>21</v>
      </c>
      <c r="G34" s="3"/>
    </row>
    <row r="35" spans="1:7" ht="12.75">
      <c r="A35" s="18">
        <f>ROW()</f>
        <v>35</v>
      </c>
      <c r="B35" s="3" t="s">
        <v>8</v>
      </c>
      <c r="C35" s="13">
        <f>FORECAST(1,C21:C27,D21:D27)</f>
        <v>2.7668457240958797</v>
      </c>
      <c r="D35" s="56" t="s">
        <v>62</v>
      </c>
      <c r="E35" s="3"/>
      <c r="F35" s="3" t="s">
        <v>30</v>
      </c>
      <c r="G35" s="3"/>
    </row>
    <row r="36" spans="1:6" ht="12.75">
      <c r="A36" s="18">
        <f>ROW()</f>
        <v>36</v>
      </c>
      <c r="B36" s="3" t="s">
        <v>13</v>
      </c>
      <c r="C36" s="13">
        <f>STEYX(C21:C27,D21:D27)</f>
        <v>0.13969196761655112</v>
      </c>
      <c r="D36" s="56" t="s">
        <v>63</v>
      </c>
      <c r="F36" s="3" t="s">
        <v>9</v>
      </c>
    </row>
    <row r="37" spans="2:3" ht="12.75">
      <c r="B37" s="3"/>
      <c r="C37" s="1"/>
    </row>
    <row r="59" ht="12.75">
      <c r="B59" s="3" t="s">
        <v>37</v>
      </c>
    </row>
    <row r="60" ht="13.5" thickBot="1"/>
    <row r="61" spans="2:8" ht="12.75">
      <c r="B61" s="50" t="s">
        <v>38</v>
      </c>
      <c r="C61" s="50"/>
      <c r="D61" s="57" t="s">
        <v>66</v>
      </c>
      <c r="E61" s="57"/>
      <c r="F61" s="57"/>
      <c r="G61" s="57"/>
      <c r="H61" s="57"/>
    </row>
    <row r="62" spans="2:4" ht="12.75">
      <c r="B62" s="37" t="s">
        <v>39</v>
      </c>
      <c r="C62" s="41">
        <v>0.607247182191434</v>
      </c>
      <c r="D62" t="s">
        <v>67</v>
      </c>
    </row>
    <row r="63" spans="2:4" ht="12.75">
      <c r="B63" s="37" t="s">
        <v>40</v>
      </c>
      <c r="C63" s="41">
        <v>0.36874914027943667</v>
      </c>
      <c r="D63" t="s">
        <v>65</v>
      </c>
    </row>
    <row r="64" spans="2:4" ht="12.75">
      <c r="B64" s="37" t="s">
        <v>41</v>
      </c>
      <c r="C64" s="41">
        <v>0.21093642534929585</v>
      </c>
      <c r="D64" t="s">
        <v>68</v>
      </c>
    </row>
    <row r="65" spans="2:4" ht="12.75">
      <c r="B65" s="37" t="s">
        <v>42</v>
      </c>
      <c r="C65" s="41">
        <v>0.1396919676165511</v>
      </c>
      <c r="D65" t="s">
        <v>69</v>
      </c>
    </row>
    <row r="66" spans="2:8" ht="13.5" thickBot="1">
      <c r="B66" s="38" t="s">
        <v>43</v>
      </c>
      <c r="C66" s="38">
        <v>6</v>
      </c>
      <c r="D66" s="43" t="s">
        <v>70</v>
      </c>
      <c r="E66" s="43"/>
      <c r="F66" s="43"/>
      <c r="G66" s="43"/>
      <c r="H66" s="43"/>
    </row>
    <row r="68" spans="2:4" ht="13.5" thickBot="1">
      <c r="B68" s="3" t="s">
        <v>71</v>
      </c>
      <c r="D68" t="s">
        <v>72</v>
      </c>
    </row>
    <row r="69" spans="2:13" ht="12.75">
      <c r="B69" s="47"/>
      <c r="C69" s="47" t="s">
        <v>49</v>
      </c>
      <c r="D69" s="47" t="s">
        <v>50</v>
      </c>
      <c r="E69" s="59" t="s">
        <v>66</v>
      </c>
      <c r="F69" s="47"/>
      <c r="G69" s="47"/>
      <c r="H69" s="47" t="s">
        <v>51</v>
      </c>
      <c r="I69" s="47" t="s">
        <v>17</v>
      </c>
      <c r="J69" s="59" t="s">
        <v>52</v>
      </c>
      <c r="K69" s="47"/>
      <c r="L69" s="47"/>
      <c r="M69" s="47"/>
    </row>
    <row r="70" spans="2:10" ht="12.75">
      <c r="B70" s="37" t="s">
        <v>45</v>
      </c>
      <c r="C70" s="44">
        <v>1</v>
      </c>
      <c r="D70" s="44">
        <v>0.04559654063106389</v>
      </c>
      <c r="E70" s="60"/>
      <c r="F70" s="37"/>
      <c r="G70" s="37"/>
      <c r="H70" s="37">
        <v>0.04559654063106389</v>
      </c>
      <c r="I70" s="37">
        <v>2.3366250333040104</v>
      </c>
      <c r="J70" s="37">
        <v>0.20109016453239445</v>
      </c>
    </row>
    <row r="71" spans="2:10" ht="12.75">
      <c r="B71" s="37" t="s">
        <v>46</v>
      </c>
      <c r="C71" s="44">
        <v>4</v>
      </c>
      <c r="D71" s="44">
        <v>0.07805538326633424</v>
      </c>
      <c r="E71" s="62" t="s">
        <v>73</v>
      </c>
      <c r="F71" s="37"/>
      <c r="G71" s="37"/>
      <c r="H71" s="37">
        <v>0.01951384581658356</v>
      </c>
      <c r="I71" s="37"/>
      <c r="J71" s="37"/>
    </row>
    <row r="72" spans="2:13" ht="13.5" thickBot="1">
      <c r="B72" s="38" t="s">
        <v>47</v>
      </c>
      <c r="C72" s="45">
        <v>5</v>
      </c>
      <c r="D72" s="45">
        <v>0.12365192389739812</v>
      </c>
      <c r="E72" s="61" t="s">
        <v>47</v>
      </c>
      <c r="F72" s="38"/>
      <c r="G72" s="38"/>
      <c r="H72" s="38"/>
      <c r="I72" s="38"/>
      <c r="J72" s="38"/>
      <c r="K72" s="43"/>
      <c r="L72" s="43"/>
      <c r="M72" s="43"/>
    </row>
    <row r="73" spans="3:14" ht="13.5" thickBot="1">
      <c r="C73" s="1"/>
      <c r="D73" s="1"/>
      <c r="J73" s="43"/>
      <c r="K73" s="43"/>
      <c r="L73" s="43"/>
      <c r="M73" s="43"/>
      <c r="N73" s="43"/>
    </row>
    <row r="74" spans="2:14" ht="12.75">
      <c r="B74" s="46"/>
      <c r="C74" s="46" t="s">
        <v>53</v>
      </c>
      <c r="D74" s="46" t="s">
        <v>42</v>
      </c>
      <c r="F74" s="46" t="s">
        <v>54</v>
      </c>
      <c r="G74" s="46" t="s">
        <v>55</v>
      </c>
      <c r="H74" s="46" t="s">
        <v>56</v>
      </c>
      <c r="I74" s="46" t="s">
        <v>57</v>
      </c>
      <c r="J74" s="48" t="s">
        <v>58</v>
      </c>
      <c r="K74" s="49"/>
      <c r="L74" s="49"/>
      <c r="M74" s="49"/>
      <c r="N74" s="48" t="s">
        <v>59</v>
      </c>
    </row>
    <row r="75" spans="2:14" ht="12.75">
      <c r="B75" s="37" t="s">
        <v>48</v>
      </c>
      <c r="C75" s="44">
        <v>-0.015561848799212144</v>
      </c>
      <c r="D75" s="44">
        <v>0.07831804805086133</v>
      </c>
      <c r="F75" s="37">
        <v>-0.19870067227806754</v>
      </c>
      <c r="G75" s="41">
        <v>0.8521877201277775</v>
      </c>
      <c r="H75" s="41">
        <v>-0.2330076099466114</v>
      </c>
      <c r="I75" s="41">
        <v>0.20188391234818714</v>
      </c>
      <c r="J75" s="41">
        <v>-0.2330076099466114</v>
      </c>
      <c r="N75" s="41">
        <v>0.20188391234818714</v>
      </c>
    </row>
    <row r="76" spans="2:14" ht="13.5" thickBot="1">
      <c r="B76" s="38" t="s">
        <v>60</v>
      </c>
      <c r="C76" s="45">
        <v>2.7824075728950906</v>
      </c>
      <c r="D76" s="45">
        <v>1.8202298583773322</v>
      </c>
      <c r="F76" s="38">
        <v>1.528602313652576</v>
      </c>
      <c r="G76" s="42">
        <v>0.2010901645323946</v>
      </c>
      <c r="H76" s="42">
        <v>-2.271360707451228</v>
      </c>
      <c r="I76" s="42">
        <v>7.836175853241409</v>
      </c>
      <c r="J76" s="42">
        <v>-2.271360707451228</v>
      </c>
      <c r="K76" s="43"/>
      <c r="L76" s="43"/>
      <c r="M76" s="43"/>
      <c r="N76" s="42">
        <v>7.836175853241409</v>
      </c>
    </row>
    <row r="80" spans="1:11" ht="13.5" thickBot="1">
      <c r="A80" s="17" t="s">
        <v>0</v>
      </c>
      <c r="B80" s="54" t="s">
        <v>1</v>
      </c>
      <c r="C80" s="54" t="s">
        <v>14</v>
      </c>
      <c r="D80" s="54" t="s">
        <v>15</v>
      </c>
      <c r="E80" s="54" t="s">
        <v>16</v>
      </c>
      <c r="F80" s="54" t="s">
        <v>17</v>
      </c>
      <c r="G80" s="54" t="s">
        <v>18</v>
      </c>
      <c r="H80" s="54" t="s">
        <v>19</v>
      </c>
      <c r="I80" s="54" t="s">
        <v>20</v>
      </c>
      <c r="J80" s="54" t="s">
        <v>35</v>
      </c>
      <c r="K80" s="54" t="s">
        <v>36</v>
      </c>
    </row>
    <row r="81" spans="1:2" ht="20.25">
      <c r="A81" s="18">
        <f>ROW()</f>
        <v>81</v>
      </c>
      <c r="B81" s="55" t="s">
        <v>74</v>
      </c>
    </row>
    <row r="82" ht="12.75">
      <c r="A82" s="18">
        <f>ROW()</f>
        <v>82</v>
      </c>
    </row>
    <row r="83" ht="12.75">
      <c r="A83" s="18">
        <f>ROW()</f>
        <v>83</v>
      </c>
    </row>
    <row r="84" spans="1:6" ht="13.5" thickBot="1">
      <c r="A84" s="18">
        <f>ROW()</f>
        <v>84</v>
      </c>
      <c r="B84" s="53" t="s">
        <v>34</v>
      </c>
      <c r="C84" s="43"/>
      <c r="D84" s="43"/>
      <c r="E84" s="43"/>
      <c r="F84" s="43"/>
    </row>
    <row r="85" spans="1:6" ht="51">
      <c r="A85" s="18">
        <f>ROW()</f>
        <v>85</v>
      </c>
      <c r="B85" s="31" t="s">
        <v>33</v>
      </c>
      <c r="C85" s="7" t="s">
        <v>89</v>
      </c>
      <c r="D85" s="49"/>
      <c r="E85" s="49"/>
      <c r="F85" s="7" t="s">
        <v>11</v>
      </c>
    </row>
    <row r="86" spans="1:6" ht="12.75">
      <c r="A86" s="18">
        <f>ROW()</f>
        <v>86</v>
      </c>
      <c r="B86" s="32">
        <v>39933</v>
      </c>
      <c r="C86" s="70"/>
      <c r="F86" s="27"/>
    </row>
    <row r="87" spans="1:6" ht="12.75">
      <c r="A87" s="18">
        <f>ROW()</f>
        <v>87</v>
      </c>
      <c r="B87" s="32">
        <v>39962</v>
      </c>
      <c r="C87" s="70">
        <f aca="true" t="shared" si="7" ref="C87:C92">+F9</f>
        <v>0.173058485139022</v>
      </c>
      <c r="F87" s="27">
        <f aca="true" t="shared" si="8" ref="F87:F92">+(C87-$C$93)^2</f>
        <v>0.011356495846498161</v>
      </c>
    </row>
    <row r="88" spans="1:6" ht="12.75">
      <c r="A88" s="18">
        <f>ROW()</f>
        <v>88</v>
      </c>
      <c r="B88" s="32">
        <v>39994</v>
      </c>
      <c r="C88" s="70">
        <f t="shared" si="7"/>
        <v>-0.09276665304454434</v>
      </c>
      <c r="F88" s="27">
        <f t="shared" si="8"/>
        <v>0.025363198876726535</v>
      </c>
    </row>
    <row r="89" spans="1:6" ht="12.75">
      <c r="A89" s="18">
        <f>ROW()</f>
        <v>89</v>
      </c>
      <c r="B89" s="32">
        <v>40025</v>
      </c>
      <c r="C89" s="70">
        <f t="shared" si="7"/>
        <v>0.04054054054054057</v>
      </c>
      <c r="F89" s="27">
        <f t="shared" si="8"/>
        <v>0.0006734587440496686</v>
      </c>
    </row>
    <row r="90" spans="1:6" ht="12.75">
      <c r="A90" s="18">
        <f>ROW()</f>
        <v>90</v>
      </c>
      <c r="B90" s="32">
        <v>40056</v>
      </c>
      <c r="C90" s="70">
        <f t="shared" si="7"/>
        <v>0.2891774891774892</v>
      </c>
      <c r="F90" s="27">
        <f t="shared" si="8"/>
        <v>0.049588994452625705</v>
      </c>
    </row>
    <row r="91" spans="1:6" ht="12.75">
      <c r="A91" s="18">
        <f>ROW()</f>
        <v>91</v>
      </c>
      <c r="B91" s="32">
        <v>40086</v>
      </c>
      <c r="C91" s="70">
        <f t="shared" si="7"/>
        <v>0.10913364674278037</v>
      </c>
      <c r="F91" s="27">
        <f t="shared" si="8"/>
        <v>0.0018183420849789535</v>
      </c>
    </row>
    <row r="92" spans="1:6" ht="12.75">
      <c r="A92" s="18">
        <f>ROW()</f>
        <v>92</v>
      </c>
      <c r="B92" s="33">
        <v>40116</v>
      </c>
      <c r="C92" s="71">
        <f t="shared" si="7"/>
        <v>-0.12019376324553444</v>
      </c>
      <c r="D92" s="4"/>
      <c r="E92" s="4"/>
      <c r="F92" s="73">
        <f t="shared" si="8"/>
        <v>0.034851433892519094</v>
      </c>
    </row>
    <row r="93" spans="1:7" ht="13.5" thickBot="1">
      <c r="A93" s="18">
        <f>ROW()</f>
        <v>93</v>
      </c>
      <c r="B93" s="3" t="s">
        <v>75</v>
      </c>
      <c r="C93" s="72">
        <f>AVERAGE(C87:C92)</f>
        <v>0.06649162421829223</v>
      </c>
      <c r="D93" s="63"/>
      <c r="E93" s="63" t="s">
        <v>76</v>
      </c>
      <c r="F93" s="74">
        <f>SUM(F87:F92)/C96</f>
        <v>0.024730384779479624</v>
      </c>
      <c r="G93" s="64" t="s">
        <v>81</v>
      </c>
    </row>
    <row r="94" spans="1:7" ht="13.5" thickBot="1">
      <c r="A94" s="18">
        <f>ROW()</f>
        <v>94</v>
      </c>
      <c r="D94" s="63"/>
      <c r="E94" s="63" t="s">
        <v>92</v>
      </c>
      <c r="F94" s="75">
        <f>SQRT(F93)</f>
        <v>0.1572589736055772</v>
      </c>
      <c r="G94" s="65" t="s">
        <v>77</v>
      </c>
    </row>
    <row r="95" spans="1:6" ht="12.75">
      <c r="A95" s="18">
        <f>ROW()</f>
        <v>95</v>
      </c>
      <c r="B95" s="63" t="s">
        <v>79</v>
      </c>
      <c r="C95" s="80">
        <f>COUNT(C87:C92)</f>
        <v>6</v>
      </c>
      <c r="D95" s="77" t="s">
        <v>90</v>
      </c>
      <c r="F95" s="28"/>
    </row>
    <row r="96" spans="1:4" ht="12.75">
      <c r="A96" s="18">
        <f>ROW()</f>
        <v>96</v>
      </c>
      <c r="B96" s="78" t="s">
        <v>80</v>
      </c>
      <c r="C96" s="81">
        <f>+C95-1</f>
        <v>5</v>
      </c>
      <c r="D96" s="79" t="s">
        <v>91</v>
      </c>
    </row>
    <row r="97" spans="1:7" ht="12.75">
      <c r="A97" s="18">
        <f>ROW()</f>
        <v>97</v>
      </c>
      <c r="E97" s="63" t="s">
        <v>93</v>
      </c>
      <c r="F97" s="76">
        <f>STDEV(C87:C92)</f>
        <v>0.1572589736055772</v>
      </c>
      <c r="G97" s="66" t="s">
        <v>78</v>
      </c>
    </row>
    <row r="99" spans="1:9" ht="13.5" thickBot="1">
      <c r="A99" s="17" t="s">
        <v>0</v>
      </c>
      <c r="B99" s="54" t="s">
        <v>1</v>
      </c>
      <c r="C99" s="54" t="s">
        <v>14</v>
      </c>
      <c r="D99" s="54" t="s">
        <v>15</v>
      </c>
      <c r="E99" s="54" t="s">
        <v>16</v>
      </c>
      <c r="F99" s="54" t="s">
        <v>17</v>
      </c>
      <c r="G99" s="54" t="s">
        <v>18</v>
      </c>
      <c r="H99" s="54" t="s">
        <v>19</v>
      </c>
      <c r="I99" s="54" t="s">
        <v>20</v>
      </c>
    </row>
    <row r="100" spans="1:2" ht="20.25">
      <c r="A100" s="18">
        <f>ROW()</f>
        <v>100</v>
      </c>
      <c r="B100" s="55" t="s">
        <v>82</v>
      </c>
    </row>
    <row r="101" ht="12.75">
      <c r="A101" s="18">
        <f>ROW()</f>
        <v>101</v>
      </c>
    </row>
    <row r="102" spans="1:3" ht="12.75">
      <c r="A102" s="18">
        <f>ROW()</f>
        <v>102</v>
      </c>
      <c r="B102" t="s">
        <v>83</v>
      </c>
      <c r="C102" s="67">
        <v>0.025</v>
      </c>
    </row>
    <row r="103" spans="1:3" ht="12.75">
      <c r="A103" s="18">
        <f>ROW()</f>
        <v>103</v>
      </c>
      <c r="B103" t="s">
        <v>84</v>
      </c>
      <c r="C103" s="28">
        <f>+C93</f>
        <v>0.06649162421829223</v>
      </c>
    </row>
    <row r="104" spans="1:3" ht="12.75">
      <c r="A104" s="18">
        <f>ROW()</f>
        <v>104</v>
      </c>
      <c r="B104" t="s">
        <v>85</v>
      </c>
      <c r="C104" s="28">
        <f>+F94</f>
        <v>0.1572589736055772</v>
      </c>
    </row>
    <row r="105" ht="12.75">
      <c r="A105" s="18">
        <f>ROW()</f>
        <v>105</v>
      </c>
    </row>
    <row r="106" ht="13.5" thickBot="1">
      <c r="A106" s="18">
        <f>ROW()</f>
        <v>106</v>
      </c>
    </row>
    <row r="107" spans="1:4" ht="13.5" thickBot="1">
      <c r="A107" s="17">
        <f>ROW()</f>
        <v>107</v>
      </c>
      <c r="B107" s="58" t="s">
        <v>86</v>
      </c>
      <c r="C107" s="68">
        <f>+(C103-C102)/C104</f>
        <v>0.2638426492745513</v>
      </c>
      <c r="D107" s="69" t="s">
        <v>87</v>
      </c>
    </row>
    <row r="108" ht="12.75">
      <c r="A108" s="18">
        <f>ROW()</f>
        <v>108</v>
      </c>
    </row>
    <row r="109" ht="12.75">
      <c r="A109" s="18">
        <f>ROW()</f>
        <v>109</v>
      </c>
    </row>
    <row r="110" ht="12.75">
      <c r="A110" s="18">
        <f>ROW()</f>
        <v>110</v>
      </c>
    </row>
    <row r="111" ht="12.75">
      <c r="A111" s="18">
        <f>ROW()</f>
        <v>111</v>
      </c>
    </row>
    <row r="112" ht="12.75">
      <c r="A112" s="18">
        <f>ROW()</f>
        <v>112</v>
      </c>
    </row>
    <row r="113" ht="12.75">
      <c r="A113" s="18">
        <f>ROW()</f>
        <v>113</v>
      </c>
    </row>
    <row r="114" ht="12.75">
      <c r="A114" s="18">
        <f>ROW()</f>
        <v>114</v>
      </c>
    </row>
    <row r="115" ht="12.75">
      <c r="A115" s="18">
        <f>ROW()</f>
        <v>115</v>
      </c>
    </row>
    <row r="116" ht="12.75">
      <c r="A116" s="18">
        <f>ROW()</f>
        <v>116</v>
      </c>
    </row>
  </sheetData>
  <mergeCells count="1">
    <mergeCell ref="F31:H31"/>
  </mergeCells>
  <printOptions/>
  <pageMargins left="0.4" right="0.25" top="0.35" bottom="0.33" header="0.22" footer="0.22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2009-11-09T14:51:29Z</cp:lastPrinted>
  <dcterms:created xsi:type="dcterms:W3CDTF">2009-11-02T15:14:11Z</dcterms:created>
  <dcterms:modified xsi:type="dcterms:W3CDTF">2010-03-03T21:51:36Z</dcterms:modified>
  <cp:category/>
  <cp:version/>
  <cp:contentType/>
  <cp:contentStatus/>
</cp:coreProperties>
</file>